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terandearth.sharepoint.com/sites/WETFolders/Shared Documents/Clients/MHFD/Annual Peaks Spreadsheet/Current Annual Peaks Spreadsheet/"/>
    </mc:Choice>
  </mc:AlternateContent>
  <xr:revisionPtr revIDLastSave="0" documentId="8_{9E75EDFF-D440-47C2-BBB1-F9C910754A9D}" xr6:coauthVersionLast="47" xr6:coauthVersionMax="47" xr10:uidLastSave="{00000000-0000-0000-0000-000000000000}"/>
  <bookViews>
    <workbookView xWindow="-108" yWindow="-108" windowWidth="23256" windowHeight="12576" tabRatio="241" xr2:uid="{00000000-000D-0000-FFFF-FFFF00000000}"/>
  </bookViews>
  <sheets>
    <sheet name="Sheet1" sheetId="1" r:id="rId1"/>
  </sheets>
  <definedNames>
    <definedName name="_xlnm.Print_Area" localSheetId="0">Sheet1!$H$1:$K$134</definedName>
    <definedName name="_xlnm.Print_Titles" localSheetId="0">Sheet1!$A:$G,Sheet1!$1:$2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K10" i="1"/>
  <c r="J11" i="1"/>
  <c r="J10" i="1"/>
  <c r="I11" i="1"/>
  <c r="I10" i="1"/>
  <c r="K68" i="1"/>
  <c r="J68" i="1"/>
  <c r="I68" i="1"/>
  <c r="H68" i="1"/>
  <c r="H11" i="1"/>
  <c r="H10" i="1"/>
  <c r="K135" i="1" l="1"/>
  <c r="K134" i="1"/>
  <c r="K133" i="1"/>
  <c r="K132" i="1"/>
  <c r="K131" i="1"/>
  <c r="K130" i="1"/>
  <c r="K128" i="1"/>
  <c r="K127" i="1"/>
  <c r="K126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7" i="1"/>
  <c r="K66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3" i="1"/>
  <c r="K12" i="1"/>
  <c r="K9" i="1"/>
  <c r="K8" i="1"/>
  <c r="K7" i="1"/>
  <c r="K6" i="1"/>
  <c r="K5" i="1"/>
  <c r="K4" i="1"/>
  <c r="K3" i="1"/>
  <c r="J135" i="1"/>
  <c r="J134" i="1"/>
  <c r="J133" i="1"/>
  <c r="J132" i="1"/>
  <c r="J131" i="1"/>
  <c r="J130" i="1"/>
  <c r="J129" i="1"/>
  <c r="J128" i="1"/>
  <c r="J127" i="1"/>
  <c r="J126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3" i="1"/>
  <c r="J12" i="1"/>
  <c r="J9" i="1"/>
  <c r="J8" i="1"/>
  <c r="J7" i="1"/>
  <c r="J6" i="1"/>
  <c r="J5" i="1"/>
  <c r="J4" i="1"/>
  <c r="J3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9" i="1"/>
  <c r="I8" i="1"/>
  <c r="I7" i="1"/>
  <c r="I6" i="1"/>
  <c r="I5" i="1"/>
  <c r="I4" i="1"/>
  <c r="I3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9" i="1"/>
  <c r="H8" i="1"/>
  <c r="H7" i="1"/>
  <c r="H6" i="1"/>
  <c r="H5" i="1"/>
  <c r="H4" i="1"/>
  <c r="H3" i="1"/>
  <c r="K129" i="1" l="1"/>
  <c r="K111" i="1"/>
  <c r="K110" i="1"/>
  <c r="K70" i="1"/>
  <c r="K65" i="1"/>
  <c r="J111" i="1"/>
  <c r="J110" i="1"/>
  <c r="J70" i="1"/>
  <c r="I111" i="1"/>
  <c r="I110" i="1"/>
  <c r="I87" i="1"/>
  <c r="I70" i="1"/>
  <c r="I53" i="1"/>
  <c r="D124" i="1" l="1"/>
  <c r="D126" i="1"/>
  <c r="BH37" i="1" l="1"/>
  <c r="BD37" i="1"/>
  <c r="AZ37" i="1"/>
  <c r="AR37" i="1"/>
  <c r="AN37" i="1"/>
  <c r="AV37" i="1" l="1"/>
  <c r="BT21" i="1" l="1"/>
  <c r="BX21" i="1"/>
  <c r="CB21" i="1"/>
  <c r="CF21" i="1"/>
  <c r="CJ21" i="1"/>
  <c r="CN21" i="1"/>
  <c r="CR21" i="1"/>
  <c r="CV21" i="1"/>
  <c r="CZ21" i="1"/>
  <c r="DD21" i="1"/>
  <c r="DH21" i="1"/>
  <c r="DL21" i="1"/>
  <c r="DP21" i="1"/>
  <c r="DT21" i="1"/>
  <c r="EF21" i="1"/>
  <c r="EB21" i="1"/>
  <c r="DX21" i="1"/>
  <c r="J17" i="1" l="1"/>
  <c r="K17" i="1"/>
  <c r="J18" i="1"/>
  <c r="K18" i="1"/>
  <c r="J22" i="1"/>
  <c r="K22" i="1"/>
  <c r="J21" i="1"/>
  <c r="K21" i="1"/>
  <c r="J19" i="1"/>
  <c r="K19" i="1"/>
  <c r="J23" i="1"/>
  <c r="K23" i="1"/>
  <c r="J16" i="1"/>
  <c r="K16" i="1"/>
  <c r="J20" i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SLaCrue</author>
    <author>tc={6F119F82-A6A6-4483-96F8-7FCBA013F7CD}</author>
    <author>Kevin G. Stewart</author>
    <author>kmale</author>
    <author>tc={1CC4426E-FCF6-43BC-B054-2EE471959299}</author>
    <author>Kathryn Malers</author>
    <author>Rebecca West</author>
    <author>tc={50C8EC2B-C1C5-46A8-9495-1A88635A8C12}</author>
    <author>tc={49993FF8-7B38-45C9-8EA6-62D0DCE8CAAB}</author>
    <author>tc={DE1A4399-D887-429B-8CDF-02EF22C38EBB}</author>
  </authors>
  <commentList>
    <comment ref="E1" authorId="0" shapeId="0" xr:uid="{00000000-0006-0000-0000-000001000000}">
      <text>
        <r>
          <rPr>
            <b/>
            <i/>
            <sz val="8"/>
            <color indexed="81"/>
            <rFont val="Tahoma"/>
            <family val="2"/>
          </rPr>
          <t>SLaCrue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Red Text</t>
        </r>
        <r>
          <rPr>
            <sz val="8"/>
            <color indexed="81"/>
            <rFont val="Tahoma"/>
            <family val="2"/>
          </rPr>
          <t xml:space="preserve">:  Peak flow 
</t>
        </r>
        <r>
          <rPr>
            <b/>
            <sz val="8"/>
            <color indexed="81"/>
            <rFont val="Tahoma"/>
            <family val="2"/>
          </rPr>
          <t>Grayed Box:</t>
        </r>
        <r>
          <rPr>
            <sz val="8"/>
            <color indexed="81"/>
            <rFont val="Tahoma"/>
            <family val="2"/>
          </rPr>
          <t xml:space="preserve">  Not in service
</t>
        </r>
        <r>
          <rPr>
            <b/>
            <sz val="8"/>
            <color indexed="81"/>
            <rFont val="Tahoma"/>
            <family val="2"/>
          </rPr>
          <t xml:space="preserve">Dash: </t>
        </r>
        <r>
          <rPr>
            <sz val="8"/>
            <color indexed="81"/>
            <rFont val="Tahoma"/>
            <family val="2"/>
          </rPr>
          <t xml:space="preserve"> Not enough data collected</t>
        </r>
        <r>
          <rPr>
            <b/>
            <sz val="8"/>
            <color indexed="81"/>
            <rFont val="Tahoma"/>
            <family val="2"/>
          </rPr>
          <t xml:space="preserve">
N.A.:   </t>
        </r>
        <r>
          <rPr>
            <sz val="8"/>
            <color indexed="81"/>
            <rFont val="Tahoma"/>
            <family val="2"/>
          </rPr>
          <t xml:space="preserve">No Record found
</t>
        </r>
        <r>
          <rPr>
            <b/>
            <sz val="8"/>
            <color indexed="81"/>
            <rFont val="Tahoma"/>
            <family val="2"/>
          </rPr>
          <t>Highlighted yellow</t>
        </r>
        <r>
          <rPr>
            <sz val="8"/>
            <color indexed="81"/>
            <rFont val="Tahoma"/>
            <family val="2"/>
          </rPr>
          <t>: needs looked at</t>
        </r>
      </text>
    </comment>
    <comment ref="T6" authorId="1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Rating and Referene Level for 2019 Forward</t>
      </text>
    </comment>
    <comment ref="F10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6/12/2020: New flood control channel constructed (2006) and station relocated short distance downstream. Relocation not hydrologically significant for record.</t>
        </r>
      </text>
    </comment>
    <comment ref="F11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6/12/2020: Station relocated short distance downstream (for 2019). Relocation not hydrologically significant for record.</t>
        </r>
      </text>
    </comment>
    <comment ref="T11" authorId="3" shapeId="0" xr:uid="{8CBF7B35-502B-4693-8523-8EB34BAB4CEC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NEW Gage Location at Crestone; stages cannot be compared to determine record high flow</t>
        </r>
      </text>
    </comment>
    <comment ref="X11" authorId="3" shapeId="0" xr:uid="{3826A274-5086-4167-A8AF-7722DD5D74A4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August 13, 2015 work to raise the stop bolt above deposition; new reference level cannot be confirmed due to riser pipe alteration, but produces unreasonably high base and peak flows 
2016-2018</t>
        </r>
      </text>
    </comment>
    <comment ref="AB11" authorId="3" shapeId="0" xr:uid="{7EF0452F-154B-4E66-A7FB-A8CFDA970106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August 13, 2015 work to raise the stop bolt above deposition; new reference level cannot be confirmed due to riser pipe alteration, but produces unreasonably high base and peak flows 
2016-2018</t>
        </r>
      </text>
    </comment>
    <comment ref="AF11" authorId="3" shapeId="0" xr:uid="{5C30F70C-3458-4560-B09E-16E14BC36CD1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August 13, 2015 work to raise the stop bolt above deposition; new reference level cannot be confirmed due to riser pipe alteration, but produces unreasonably high base and peak flows 
2016-2018</t>
        </r>
      </text>
    </comment>
    <comment ref="AS11" authorId="3" shapeId="0" xr:uid="{C6A1B1D9-783B-4069-B327-5898780AD233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Culvert lengthened and altered with weir walls in 2013.  Heavy deposition behind weir walls and at gaged cross-section with 2013 event; uncertainty for peak Q estimate; 270-390 cfs.</t>
        </r>
      </text>
    </comment>
    <comment ref="AX11" authorId="3" shapeId="0" xr:uid="{7014868E-9856-4BF4-9AC8-9A4C6B3BED2F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Also July 25 and 26; same stage and Q</t>
        </r>
      </text>
    </comment>
    <comment ref="BR11" authorId="3" shapeId="0" xr:uid="{CFE88F9D-0C39-4E46-9106-A80524E91670}">
      <text>
        <r>
          <rPr>
            <b/>
            <sz val="9"/>
            <color indexed="81"/>
            <rFont val="Tahoma"/>
            <family val="2"/>
          </rPr>
          <t>kmale:</t>
        </r>
        <r>
          <rPr>
            <sz val="9"/>
            <color indexed="81"/>
            <rFont val="Tahoma"/>
            <family val="2"/>
          </rPr>
          <t xml:space="preserve">
Also May 14, 2007
19:19 1.14 ft stage, 25 cfs</t>
        </r>
      </text>
    </comment>
    <comment ref="G15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SLaCrue:</t>
        </r>
        <r>
          <rPr>
            <sz val="8"/>
            <color indexed="81"/>
            <rFont val="Tahoma"/>
            <family val="2"/>
          </rPr>
          <t xml:space="preserve">
discontinued in 1999</t>
        </r>
      </text>
    </comment>
    <comment ref="T20" authorId="4" shapeId="0" xr:uid="{00000000-0006-0000-0000-00000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Bad Data thru 5/13/2019</t>
      </text>
    </comment>
    <comment ref="C23" authorId="5" shapeId="0" xr:uid="{00000000-0006-0000-0000-00000B000000}">
      <text>
        <r>
          <rPr>
            <b/>
            <sz val="9"/>
            <color indexed="81"/>
            <rFont val="Tahoma"/>
            <family val="2"/>
          </rPr>
          <t>Kathryn Malers:</t>
        </r>
        <r>
          <rPr>
            <sz val="9"/>
            <color indexed="81"/>
            <rFont val="Tahoma"/>
            <family val="2"/>
          </rPr>
          <t xml:space="preserve">
Side Channel Detention Basin, Pump Station Outflow</t>
        </r>
      </text>
    </comment>
    <comment ref="AZ29" authorId="6" shapeId="0" xr:uid="{00000000-0006-0000-0000-00000C000000}">
      <text>
        <r>
          <rPr>
            <b/>
            <sz val="9"/>
            <color indexed="81"/>
            <rFont val="Tahoma"/>
            <family val="2"/>
          </rPr>
          <t>803:</t>
        </r>
        <r>
          <rPr>
            <sz val="9"/>
            <color indexed="81"/>
            <rFont val="Tahoma"/>
            <family val="2"/>
          </rPr>
          <t xml:space="preserve">
Sensor Failure for 2011 after Aug. 8, 2011</t>
        </r>
      </text>
    </comment>
    <comment ref="AZ30" authorId="6" shapeId="0" xr:uid="{00000000-0006-0000-0000-00000D000000}">
      <text>
        <r>
          <rPr>
            <b/>
            <sz val="9"/>
            <color indexed="81"/>
            <rFont val="Tahoma"/>
            <family val="2"/>
          </rPr>
          <t>803:</t>
        </r>
        <r>
          <rPr>
            <sz val="9"/>
            <color indexed="81"/>
            <rFont val="Tahoma"/>
            <family val="2"/>
          </rPr>
          <t xml:space="preserve">
Sensor Failure for 2011 after Aug. 8, 2011</t>
        </r>
      </text>
    </comment>
    <comment ref="AK37" authorId="5" shapeId="0" xr:uid="{00000000-0006-0000-0000-00000E000000}">
      <text>
        <r>
          <rPr>
            <b/>
            <sz val="9"/>
            <color indexed="81"/>
            <rFont val="Tahoma"/>
            <family val="2"/>
          </rPr>
          <t>Kathryn Malers:</t>
        </r>
        <r>
          <rPr>
            <sz val="9"/>
            <color indexed="81"/>
            <rFont val="Tahoma"/>
            <family val="2"/>
          </rPr>
          <t xml:space="preserve">
New Rating uses a reference level of +20.02 ft.  Peak stages for years prior to 2015 are adjusted from archived data for consistency.</t>
        </r>
      </text>
    </comment>
    <comment ref="BA37" authorId="5" shapeId="0" xr:uid="{00000000-0006-0000-0000-00000F000000}">
      <text>
        <r>
          <rPr>
            <b/>
            <sz val="9"/>
            <color indexed="81"/>
            <rFont val="Tahoma"/>
            <family val="2"/>
          </rPr>
          <t>Kathryn Malers:</t>
        </r>
        <r>
          <rPr>
            <sz val="9"/>
            <color indexed="81"/>
            <rFont val="Tahoma"/>
            <family val="2"/>
          </rPr>
          <t xml:space="preserve">
Unknown source for this peak</t>
        </r>
      </text>
    </comment>
    <comment ref="E39" authorId="7" shapeId="0" xr:uid="{50C8EC2B-C1C5-46A8-9495-1A88635A8C1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Steel Gates installed 2004.  2011 rating should potentially be used starting in 2004?</t>
      </text>
    </comment>
    <comment ref="F39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6/12/2020: I recall filling in old data previously. I may not have sent those edits to WET. See also links a bottom. Can be used to fill in older data.
Found it…my 2017 review and copied data to this sheet 6/12/2020.</t>
        </r>
      </text>
    </comment>
    <comment ref="EJ39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vs. 28.35 | 219 | "" | 18:35 from NS-5 record on 7/11/2017</t>
        </r>
      </text>
    </comment>
    <comment ref="EN39" authorId="2" shapeId="0" xr:uid="{00000000-0006-0000-0000-000013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vs. 29.17 | 620 | "" | 4:19 from NS-5 record on 7/11/2017</t>
        </r>
      </text>
    </comment>
    <comment ref="ER39" authorId="2" shapeId="0" xr:uid="{00000000-0006-0000-0000-000014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Data from scanned paper record
NS5 database 7/11/17 comp:
28.99  515cfs  6/9 at 0:29</t>
        </r>
      </text>
    </comment>
    <comment ref="BH40" authorId="2" shapeId="0" xr:uid="{00000000-0006-0000-0000-000015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6/12/2020: Definitely not record HW. See 6/8/1987</t>
        </r>
      </text>
    </comment>
    <comment ref="T42" authorId="8" shapeId="0" xr:uid="{00000000-0006-0000-0000-00001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Bad data prior to 8/20 PT replacement</t>
      </text>
    </comment>
    <comment ref="G45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SLaCrue:</t>
        </r>
        <r>
          <rPr>
            <sz val="8"/>
            <color indexed="81"/>
            <rFont val="Tahoma"/>
            <family val="2"/>
          </rPr>
          <t xml:space="preserve">
Discontinued 11/92 to 09/01</t>
        </r>
      </text>
    </comment>
    <comment ref="C51" authorId="2" shapeId="0" xr:uid="{00000000-0006-0000-0000-000018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The measurements for this sensor should be relatively good for the entire record.</t>
        </r>
      </text>
    </comment>
    <comment ref="M51" authorId="9" shapeId="0" xr:uid="{DE1A4399-D887-429B-8CDF-02EF22C38EBB}">
      <text>
        <t>[Threaded comment]
Your version of Excel allows you to read this threaded comment; however, any edits to it will get removed if the file is opened in a newer version of Excel. Learn more: https://go.microsoft.com/fwlink/?linkid=870924
Comment:
    Flatlined</t>
      </text>
    </comment>
    <comment ref="C62" authorId="5" shapeId="0" xr:uid="{00000000-0006-0000-0000-000019000000}">
      <text>
        <r>
          <rPr>
            <b/>
            <sz val="9"/>
            <color indexed="81"/>
            <rFont val="Tahoma"/>
            <family val="2"/>
          </rPr>
          <t>Kathryn Malers:</t>
        </r>
        <r>
          <rPr>
            <sz val="9"/>
            <color indexed="81"/>
            <rFont val="Tahoma"/>
            <family val="2"/>
          </rPr>
          <t xml:space="preserve">
Reporting as 1663, not 1659, since…2012?</t>
        </r>
      </text>
    </comment>
    <comment ref="G64" authorId="6" shapeId="0" xr:uid="{00000000-0006-0000-0000-00001A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Relocated from Wazee St.</t>
        </r>
      </text>
    </comment>
    <comment ref="G65" authorId="6" shapeId="0" xr:uid="{00000000-0006-0000-0000-00001B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Relocated from Market St.</t>
        </r>
      </text>
    </comment>
    <comment ref="G66" authorId="6" shapeId="0" xr:uid="{00000000-0006-0000-0000-00001C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Discontinued in August 2005</t>
        </r>
      </text>
    </comment>
    <comment ref="G67" authorId="6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SLa Crue:
</t>
        </r>
        <r>
          <rPr>
            <sz val="9"/>
            <color indexed="81"/>
            <rFont val="Tahoma"/>
            <family val="2"/>
          </rPr>
          <t>Discontinued in August 2005</t>
        </r>
      </text>
    </comment>
    <comment ref="G70" authorId="6" shapeId="0" xr:uid="{00000000-0006-0000-0000-00001E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Discontinued August 13, 1990</t>
        </r>
      </text>
    </comment>
    <comment ref="G72" authorId="6" shapeId="0" xr:uid="{00000000-0006-0000-0000-00001F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Discontinued May 9, 1998</t>
        </r>
      </text>
    </comment>
    <comment ref="G84" authorId="5" shapeId="0" xr:uid="{00000000-0006-0000-0000-000020000000}">
      <text>
        <r>
          <rPr>
            <b/>
            <sz val="9"/>
            <color indexed="81"/>
            <rFont val="Tahoma"/>
            <family val="2"/>
          </rPr>
          <t>Kathryn Malers:oos beginning 10/2013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84" authorId="5" shapeId="0" xr:uid="{00000000-0006-0000-0000-000021000000}">
      <text>
        <r>
          <rPr>
            <b/>
            <sz val="9"/>
            <color indexed="81"/>
            <rFont val="Tahoma"/>
            <family val="2"/>
          </rPr>
          <t>Kathryn Malers:</t>
        </r>
        <r>
          <rPr>
            <sz val="9"/>
            <color indexed="81"/>
            <rFont val="Tahoma"/>
            <family val="2"/>
          </rPr>
          <t xml:space="preserve">
Peak stage of 2.13 ft in 2014 was converted to 90.70 for comparisons going forward</t>
        </r>
      </text>
    </comment>
    <comment ref="G87" authorId="6" shapeId="0" xr:uid="{00000000-0006-0000-0000-000022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Moved to 2853 in 2008</t>
        </r>
      </text>
    </comment>
    <comment ref="F105" authorId="5" shapeId="0" xr:uid="{00000000-0006-0000-0000-000023000000}">
      <text>
        <r>
          <rPr>
            <b/>
            <sz val="9"/>
            <color indexed="81"/>
            <rFont val="Tahoma"/>
            <family val="2"/>
          </rPr>
          <t>Kathryn Malers: ALERT2 ID is 100177</t>
        </r>
      </text>
    </comment>
    <comment ref="F107" authorId="5" shapeId="0" xr:uid="{00000000-0006-0000-0000-000024000000}">
      <text>
        <r>
          <rPr>
            <b/>
            <sz val="9"/>
            <color indexed="81"/>
            <rFont val="Tahoma"/>
            <family val="2"/>
          </rPr>
          <t>Kathryn Malers: ALERT2 ID is 100217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9" authorId="6" shapeId="0" xr:uid="{00000000-0006-0000-0000-000025000000}">
      <text>
        <r>
          <rPr>
            <b/>
            <sz val="9"/>
            <color indexed="81"/>
            <rFont val="Tahoma"/>
            <family val="2"/>
          </rPr>
          <t>SLaCrue:</t>
        </r>
        <r>
          <rPr>
            <sz val="9"/>
            <color indexed="81"/>
            <rFont val="Tahoma"/>
            <family val="2"/>
          </rPr>
          <t xml:space="preserve">
Discontinued in 2009</t>
        </r>
      </text>
    </comment>
    <comment ref="G110" authorId="6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SLaCrue:
</t>
        </r>
        <r>
          <rPr>
            <sz val="9"/>
            <color indexed="81"/>
            <rFont val="Tahoma"/>
            <family val="2"/>
          </rPr>
          <t xml:space="preserve">Discontinued in 2009
</t>
        </r>
      </text>
    </comment>
    <comment ref="G111" authorId="6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SLaCrue:
</t>
        </r>
        <r>
          <rPr>
            <sz val="9"/>
            <color indexed="81"/>
            <rFont val="Tahoma"/>
            <family val="2"/>
          </rPr>
          <t>Discontinued in 2009</t>
        </r>
      </text>
    </comment>
    <comment ref="A153" authorId="2" shapeId="0" xr:uid="{00000000-0006-0000-0000-000028000000}">
      <text>
        <r>
          <rPr>
            <b/>
            <sz val="9"/>
            <color indexed="81"/>
            <rFont val="Tahoma"/>
            <family val="2"/>
          </rPr>
          <t>Kevin G. Stewart:</t>
        </r>
        <r>
          <rPr>
            <sz val="9"/>
            <color indexed="81"/>
            <rFont val="Tahoma"/>
            <family val="2"/>
          </rPr>
          <t xml:space="preserve">
Color use to indication changes by KGS</t>
        </r>
      </text>
    </comment>
  </commentList>
</comments>
</file>

<file path=xl/sharedStrings.xml><?xml version="1.0" encoding="utf-8"?>
<sst xmlns="http://schemas.openxmlformats.org/spreadsheetml/2006/main" count="1328" uniqueCount="310">
  <si>
    <t>CRTC2</t>
  </si>
  <si>
    <t>Carr Street</t>
  </si>
  <si>
    <t>PS</t>
  </si>
  <si>
    <t>RALC2</t>
  </si>
  <si>
    <t>Ralston Reservoir</t>
  </si>
  <si>
    <t>CRPC2</t>
  </si>
  <si>
    <t>West Woods</t>
  </si>
  <si>
    <t>SMMC2</t>
  </si>
  <si>
    <t>Simms Street</t>
  </si>
  <si>
    <t>S</t>
  </si>
  <si>
    <t>LEYC2</t>
  </si>
  <si>
    <t>Leyden Reservoir</t>
  </si>
  <si>
    <t>LCNC2</t>
  </si>
  <si>
    <t>Leyden Confluence</t>
  </si>
  <si>
    <t>SPOC2</t>
  </si>
  <si>
    <t>Sports Complex</t>
  </si>
  <si>
    <t>VBCC2</t>
  </si>
  <si>
    <t>Van Bibber @ Hwy 93</t>
  </si>
  <si>
    <t>MOVC2</t>
  </si>
  <si>
    <t>Montview Park</t>
  </si>
  <si>
    <t>KELC2</t>
  </si>
  <si>
    <t>Kelly Dam</t>
  </si>
  <si>
    <t>EXPC2</t>
  </si>
  <si>
    <t>Expo Park</t>
  </si>
  <si>
    <t>PS2</t>
  </si>
  <si>
    <t>UTAC2</t>
  </si>
  <si>
    <t>Utah Park</t>
  </si>
  <si>
    <t>HAVC2</t>
  </si>
  <si>
    <t>Havana Park</t>
  </si>
  <si>
    <t>HGPC2</t>
  </si>
  <si>
    <t>Harvard Gulch Park</t>
  </si>
  <si>
    <t>HAJC2</t>
  </si>
  <si>
    <t>Harvard Gulch @ Jackson</t>
  </si>
  <si>
    <t>TEMC2</t>
  </si>
  <si>
    <t>Temple Pond</t>
  </si>
  <si>
    <t>GSEC2</t>
  </si>
  <si>
    <t>Goldsmith @ Eastman</t>
  </si>
  <si>
    <t>ILFC2</t>
  </si>
  <si>
    <t>Iliff Pond</t>
  </si>
  <si>
    <t>TGSC2</t>
  </si>
  <si>
    <t>Toll Gate @ 6th</t>
  </si>
  <si>
    <t>HPDC2</t>
  </si>
  <si>
    <t>Horseshoe Park Drop</t>
  </si>
  <si>
    <t>CNPC2</t>
  </si>
  <si>
    <t>Confluence Pond</t>
  </si>
  <si>
    <t>NNCC2</t>
  </si>
  <si>
    <t>No Name @ Quincy</t>
  </si>
  <si>
    <t>SADC2</t>
  </si>
  <si>
    <t>Sable Ditch @ 18th</t>
  </si>
  <si>
    <t>GDIC2</t>
  </si>
  <si>
    <t>Granby Ditch @ 6th</t>
  </si>
  <si>
    <t>ETGC2</t>
  </si>
  <si>
    <t>E. Toll Gate @ Buckley</t>
  </si>
  <si>
    <t>FLJC2</t>
  </si>
  <si>
    <t>Flying J</t>
  </si>
  <si>
    <t>CFAC2</t>
  </si>
  <si>
    <t>Sand Creek at Colfax</t>
  </si>
  <si>
    <t>MURC2</t>
  </si>
  <si>
    <t>Murphy Creek G.C.</t>
  </si>
  <si>
    <t>MGVC2</t>
  </si>
  <si>
    <t>Maple Grove Reservoir</t>
  </si>
  <si>
    <t>NOLC2</t>
  </si>
  <si>
    <t>Lena @ Nolte Pond</t>
  </si>
  <si>
    <t>HIWC2</t>
  </si>
  <si>
    <t>Lena @ U.S. Highway 6</t>
  </si>
  <si>
    <t>LDDC2</t>
  </si>
  <si>
    <t>Louisville Dwy D</t>
  </si>
  <si>
    <t>GBLC2</t>
  </si>
  <si>
    <t>Gunbarrel</t>
  </si>
  <si>
    <t>BRFC2</t>
  </si>
  <si>
    <t>Broomfield Basin 3207</t>
  </si>
  <si>
    <t>HIDC2</t>
  </si>
  <si>
    <t>Hidden Lake</t>
  </si>
  <si>
    <t>DRCC2</t>
  </si>
  <si>
    <t>THDC2</t>
  </si>
  <si>
    <t>SGXC2</t>
  </si>
  <si>
    <t>USDC2</t>
  </si>
  <si>
    <t>Upper Sloan Detention</t>
  </si>
  <si>
    <t>THRC2</t>
  </si>
  <si>
    <t>PWPC2</t>
  </si>
  <si>
    <t>Powers Park</t>
  </si>
  <si>
    <t>BLWC2</t>
  </si>
  <si>
    <t>EGAC2</t>
  </si>
  <si>
    <t>Englewood Dam</t>
  </si>
  <si>
    <t>HLDC2</t>
  </si>
  <si>
    <t>Holly Dam</t>
  </si>
  <si>
    <t>SHGC2</t>
  </si>
  <si>
    <t>SPDC2</t>
  </si>
  <si>
    <t>ENWC2</t>
  </si>
  <si>
    <t>DNVC2</t>
  </si>
  <si>
    <t>HNDC2</t>
  </si>
  <si>
    <t>CCMC2</t>
  </si>
  <si>
    <t>CCSC2</t>
  </si>
  <si>
    <t>Cherry Creek @ Steele</t>
  </si>
  <si>
    <t>SCPC2</t>
  </si>
  <si>
    <t>Sand Creek Park</t>
  </si>
  <si>
    <t>SCMC2</t>
  </si>
  <si>
    <t>NIVC2</t>
  </si>
  <si>
    <t>Niver Detention</t>
  </si>
  <si>
    <t>EVEC2</t>
  </si>
  <si>
    <t>Evergreen Lake</t>
  </si>
  <si>
    <t>BBCC2</t>
  </si>
  <si>
    <t>Bear Creek below Cub Cr</t>
  </si>
  <si>
    <t>CGCC2</t>
  </si>
  <si>
    <t>Cold Spring Gulch Conf</t>
  </si>
  <si>
    <t>ROSC2</t>
  </si>
  <si>
    <t>Rosedale</t>
  </si>
  <si>
    <t>CBBC2</t>
  </si>
  <si>
    <t>Cub Creek below Blue Cr</t>
  </si>
  <si>
    <t>MOSC2</t>
  </si>
  <si>
    <t>RRPC2</t>
  </si>
  <si>
    <t>Red Rocks Park</t>
  </si>
  <si>
    <t>WPCC2</t>
  </si>
  <si>
    <t>Pine Cliff Road</t>
  </si>
  <si>
    <t>HKSC2</t>
  </si>
  <si>
    <t>Haskins Gulch</t>
  </si>
  <si>
    <t>CARC2</t>
  </si>
  <si>
    <t>Castle Oaks Road</t>
  </si>
  <si>
    <t>SPHC2</t>
  </si>
  <si>
    <t>Sulphur Gulch</t>
  </si>
  <si>
    <t>GSRC2</t>
  </si>
  <si>
    <t>Gross Reservoir</t>
  </si>
  <si>
    <t>ELDC2</t>
  </si>
  <si>
    <t>Eldorado Springs</t>
  </si>
  <si>
    <t>BLFC2</t>
  </si>
  <si>
    <t>Boulder Falls</t>
  </si>
  <si>
    <t>OROC2</t>
  </si>
  <si>
    <t>Orodell</t>
  </si>
  <si>
    <t>FRMC2</t>
  </si>
  <si>
    <t>Fourmile</t>
  </si>
  <si>
    <t>BGEC2</t>
  </si>
  <si>
    <t>Bridge</t>
  </si>
  <si>
    <t>ROWC2</t>
  </si>
  <si>
    <t>Rowena</t>
  </si>
  <si>
    <t>JACC2</t>
  </si>
  <si>
    <t>James Creek</t>
  </si>
  <si>
    <t>LLHC2</t>
  </si>
  <si>
    <t>Lower Left Hand</t>
  </si>
  <si>
    <t>BERC2</t>
  </si>
  <si>
    <t>SSV at Berry Ridge</t>
  </si>
  <si>
    <t>LINC2</t>
  </si>
  <si>
    <t>Little Narrows</t>
  </si>
  <si>
    <t>BNRC2</t>
  </si>
  <si>
    <t>Button Rock Lake</t>
  </si>
  <si>
    <t>NSVC2</t>
  </si>
  <si>
    <t>Lyons Diversion</t>
  </si>
  <si>
    <t>SSOC2</t>
  </si>
  <si>
    <t>SBDC2</t>
  </si>
  <si>
    <t>PEAK STAGE</t>
  </si>
  <si>
    <t>PEAK FLOW</t>
  </si>
  <si>
    <t>PEAK DATE</t>
  </si>
  <si>
    <t>PEAK TIME</t>
  </si>
  <si>
    <t>Goldsmith @ Iliff Pond</t>
  </si>
  <si>
    <t>SID</t>
  </si>
  <si>
    <t>AID</t>
  </si>
  <si>
    <t>GID</t>
  </si>
  <si>
    <t>WTG above Confluence</t>
  </si>
  <si>
    <t>STATION NAME</t>
  </si>
  <si>
    <t>Button Rock Outflow</t>
  </si>
  <si>
    <t>Button Rock Inflow</t>
  </si>
  <si>
    <t>Cherry Creek @ Champa</t>
  </si>
  <si>
    <t>Sand Creek @ mouth</t>
  </si>
  <si>
    <t>Little Dry @ 64th</t>
  </si>
  <si>
    <t>SBC @ Sans Souci</t>
  </si>
  <si>
    <t>SBC @ S. Boulder Ditch</t>
  </si>
  <si>
    <t>SPR @ Henderson</t>
  </si>
  <si>
    <t>SPR @ 19th Street</t>
  </si>
  <si>
    <t>SPR @ Union Avenue</t>
  </si>
  <si>
    <t>SPR @ Dartmouth</t>
  </si>
  <si>
    <t>Third Creek @ DIA</t>
  </si>
  <si>
    <t>Bear Creek @ Lowell</t>
  </si>
  <si>
    <t>Lakewood Gulch @ 10th</t>
  </si>
  <si>
    <t>Sanderson @ Xavier</t>
  </si>
  <si>
    <t>SPR @ 3rd Avenue</t>
  </si>
  <si>
    <t>N.A.</t>
  </si>
  <si>
    <t>Slaughterhouse @ Grant</t>
  </si>
  <si>
    <t>TYP</t>
  </si>
  <si>
    <t>Bear Creek @ Morrison</t>
  </si>
  <si>
    <t>N/A</t>
  </si>
  <si>
    <t xml:space="preserve"> </t>
  </si>
  <si>
    <t>Sand Creek near mouth</t>
  </si>
  <si>
    <t>Highline Canal</t>
  </si>
  <si>
    <t>Marston Lake North</t>
  </si>
  <si>
    <t>Cherry Creek @ Market</t>
  </si>
  <si>
    <t>Shop Creek</t>
  </si>
  <si>
    <t>Toll Gate @ mouth</t>
  </si>
  <si>
    <t>Boulder Cr @ Green Ditch</t>
  </si>
  <si>
    <t>Boulder Cr @ Broadway</t>
  </si>
  <si>
    <t>Cherry Creek @ Wazee</t>
  </si>
  <si>
    <t xml:space="preserve">     </t>
  </si>
  <si>
    <t>--</t>
  </si>
  <si>
    <t>INSTALL</t>
  </si>
  <si>
    <t>S3</t>
  </si>
  <si>
    <t>SHCC2</t>
  </si>
  <si>
    <t>-</t>
  </si>
  <si>
    <t>Piney @ Liverpool</t>
  </si>
  <si>
    <t>Ferril Lake</t>
  </si>
  <si>
    <t>Cherry Crk bl Bayou Gulch</t>
  </si>
  <si>
    <t>Cherry Creek at Stroh</t>
  </si>
  <si>
    <t>Cherry Creek at Cottonwood</t>
  </si>
  <si>
    <t>East Plum @ Hwy 105</t>
  </si>
  <si>
    <t>5/34/2011</t>
  </si>
  <si>
    <t>MSTC2</t>
  </si>
  <si>
    <t>RGPC2</t>
  </si>
  <si>
    <t>PNYC2</t>
  </si>
  <si>
    <t>BRDC2</t>
  </si>
  <si>
    <t>BGDC2</t>
  </si>
  <si>
    <t>BYOC2</t>
  </si>
  <si>
    <t>SRHC2</t>
  </si>
  <si>
    <t>APPC2</t>
  </si>
  <si>
    <t>LGUC2</t>
  </si>
  <si>
    <t>EPCC2</t>
  </si>
  <si>
    <t>NLGC2</t>
  </si>
  <si>
    <t>TALC2</t>
  </si>
  <si>
    <t>BDHC2</t>
  </si>
  <si>
    <t>HCCC2</t>
  </si>
  <si>
    <t>Happy Canyon</t>
  </si>
  <si>
    <t>Tallman Park</t>
  </si>
  <si>
    <t>Newlin Gulch at Jordan Rd</t>
  </si>
  <si>
    <t>Heritage Regional Park</t>
  </si>
  <si>
    <t>FRLC2</t>
  </si>
  <si>
    <t>RECORD HIGH WATER</t>
  </si>
  <si>
    <t>NR</t>
  </si>
  <si>
    <t>Numbers extremely large and jump unreasonable amounts</t>
  </si>
  <si>
    <t>Question about data selection</t>
  </si>
  <si>
    <t>Formula peaks do not match highlighted peaks</t>
  </si>
  <si>
    <t>&gt;2,000 est</t>
  </si>
  <si>
    <t xml:space="preserve">  revisit calibration of older record, attach rating and update peaks</t>
  </si>
  <si>
    <t>NOTES</t>
  </si>
  <si>
    <t>Sable Ditch @ Colfax</t>
  </si>
  <si>
    <t xml:space="preserve">  relocated from 18th to E. Colfax Ave. WQ pond, discontinued 8/4/2010</t>
  </si>
  <si>
    <t>Calibration questions/datum change/base level change</t>
  </si>
  <si>
    <t xml:space="preserve">  problems with bubbler vs. USGS in later record thru 2012, ref maintenance reports</t>
  </si>
  <si>
    <t>Out-of-service for 2011 beginning 4/13/2011</t>
  </si>
  <si>
    <t>WxS</t>
  </si>
  <si>
    <t xml:space="preserve">  datum change beginning in 2007 (subtract 80 from earlier values)</t>
  </si>
  <si>
    <t>Record high water</t>
  </si>
  <si>
    <t>Rating Problem</t>
  </si>
  <si>
    <t>oos/15</t>
  </si>
  <si>
    <t>E Plum Creek @ Columbine</t>
  </si>
  <si>
    <t>West Cherry Creek (Wx)</t>
  </si>
  <si>
    <t>Barker Dam Outflow</t>
  </si>
  <si>
    <t>Barker Dam via Betasso W</t>
  </si>
  <si>
    <t>SBC @ S. Boulder Road</t>
  </si>
  <si>
    <t>Horse Creek (Spring Gulch)</t>
  </si>
  <si>
    <t>Sellers Gulch @ Haystack Rd.</t>
  </si>
  <si>
    <t>Sampson Gulch @ Aurora</t>
  </si>
  <si>
    <t>Cherry Creek @ Ruseelville</t>
  </si>
  <si>
    <t>4;08</t>
  </si>
  <si>
    <t>ETG @ Hampden Stage</t>
  </si>
  <si>
    <t>Sand Cr @ Colfax Stage</t>
  </si>
  <si>
    <t>See 4443 James Creek</t>
  </si>
  <si>
    <t>Blunn Reservoir Stage</t>
  </si>
  <si>
    <t>Havana Pond Stage</t>
  </si>
  <si>
    <t xml:space="preserve">Weir Gulch @ Julian </t>
  </si>
  <si>
    <t>??-Oct-2014</t>
  </si>
  <si>
    <t>See 4463 SSV @ BR</t>
  </si>
  <si>
    <t>Westerly Creek Dam</t>
  </si>
  <si>
    <t>Plum Creek @ Sedalia</t>
  </si>
  <si>
    <t>Coal Creek @ McCaslin</t>
  </si>
  <si>
    <t>(HWM)</t>
  </si>
  <si>
    <t>oos/16</t>
  </si>
  <si>
    <t>WYCC2</t>
  </si>
  <si>
    <t>EPOC2</t>
  </si>
  <si>
    <t>CPRC2</t>
  </si>
  <si>
    <t>SBRC2</t>
  </si>
  <si>
    <t>SGUC2</t>
  </si>
  <si>
    <t>SLRC2</t>
  </si>
  <si>
    <t>BNNC2</t>
  </si>
  <si>
    <t>HPRC2</t>
  </si>
  <si>
    <t>WDAC2</t>
  </si>
  <si>
    <t>LOVC2</t>
  </si>
  <si>
    <t>MCSC2</t>
  </si>
  <si>
    <t>WEJC2</t>
  </si>
  <si>
    <t>BKEC2</t>
  </si>
  <si>
    <t>?</t>
  </si>
  <si>
    <t>no viable data 2014; station upgraded/rebuilt 10/24/14</t>
  </si>
  <si>
    <t>ETCC2</t>
  </si>
  <si>
    <t>frmrly 860</t>
  </si>
  <si>
    <t>frmrly 4440</t>
  </si>
  <si>
    <t>moved upstream</t>
  </si>
  <si>
    <t>Brantner Gulch</t>
  </si>
  <si>
    <t>Big Dry Cr @ Thorn Cr Golf</t>
  </si>
  <si>
    <t>BGLC2</t>
  </si>
  <si>
    <t>BDGC2</t>
  </si>
  <si>
    <t>Precip Only; Stage Discontinued</t>
  </si>
  <si>
    <t>ALERT2 100437 (Precip Only; Stage Discontinued)</t>
  </si>
  <si>
    <t>ALERT2 100167</t>
  </si>
  <si>
    <t>oos/17</t>
  </si>
  <si>
    <t>Too much bad data to develop a credible peak</t>
  </si>
  <si>
    <t>14:04:!5</t>
  </si>
  <si>
    <t>Coal Creek @ Twin Spruce Rd.</t>
  </si>
  <si>
    <t>Antelope</t>
  </si>
  <si>
    <t>Lower Lefthand</t>
  </si>
  <si>
    <t>9/19/1018</t>
  </si>
  <si>
    <t>Other Summaries:</t>
  </si>
  <si>
    <t>https://www.udfcd.org/FWP/ALERT/wl/yearly-weekly/</t>
  </si>
  <si>
    <t>https://www.udfcd.org/FWP/ALERT/wl/</t>
  </si>
  <si>
    <t xml:space="preserve">  8/3/2006 notable inflow event</t>
  </si>
  <si>
    <t xml:space="preserve">  dam rehabilitation with new spillway completed 2002, new ALERT station ready for 2003 ops, rain up 10/11/2002, PT installed 12/16/2002</t>
  </si>
  <si>
    <t xml:space="preserve">  other notable event 7/22/1991</t>
  </si>
  <si>
    <t xml:space="preserve">  first Enhanced ALERT data collected 8/21/1985...not archived…archive begins 9/25/1986</t>
  </si>
  <si>
    <t xml:space="preserve">  pre-8/21/85 data collected via TRS-80 Model II…8" floppy…MPM OS…paper archive only</t>
  </si>
  <si>
    <t>Is this a typo for 6/17?</t>
  </si>
  <si>
    <t>OOS</t>
  </si>
  <si>
    <t>See 100177</t>
  </si>
  <si>
    <t>See 100217</t>
  </si>
  <si>
    <t>172 (63db)</t>
  </si>
  <si>
    <t>multiple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</si>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</sst>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h:mm;@"/>
    <numFmt numFmtId="166" formatCode="[$-409]d\-mmm\-yyyy;@"/>
    <numFmt numFmtId="167" formatCode="m/d/yyyy;@"/>
    <numFmt numFmtId="168" formatCode="m/d/yy;@"/>
    <numFmt numFmtId="169" formatCode="h:mm:ss;@"/>
    <numFmt numFmtId="170" formatCode="#,##0.0"/>
    <numFmt numFmtId="171" formatCode="[h]:mm:ss;@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theme="1"/>
      <name val="Arial"/>
      <family val="2"/>
    </font>
    <font>
      <sz val="8"/>
      <name val="Arial Unicode MS"/>
      <family val="2"/>
    </font>
    <font>
      <sz val="10"/>
      <color indexed="9"/>
      <name val="Arial"/>
      <family val="2"/>
    </font>
    <font>
      <b/>
      <sz val="8"/>
      <color rgb="FFFF0000"/>
      <name val="Arial"/>
      <family val="2"/>
    </font>
    <font>
      <sz val="10"/>
      <color rgb="FF92D050"/>
      <name val="Arial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trike/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u/>
      <sz val="10"/>
      <color theme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3" fillId="0" borderId="58" applyNumberFormat="0" applyFill="0" applyAlignment="0" applyProtection="0"/>
    <xf numFmtId="0" fontId="24" fillId="0" borderId="59" applyNumberFormat="0" applyFill="0" applyAlignment="0" applyProtection="0"/>
    <xf numFmtId="0" fontId="25" fillId="0" borderId="60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4" borderId="61" applyNumberFormat="0" applyAlignment="0" applyProtection="0"/>
    <xf numFmtId="0" fontId="29" fillId="15" borderId="62" applyNumberFormat="0" applyAlignment="0" applyProtection="0"/>
    <xf numFmtId="0" fontId="30" fillId="15" borderId="61" applyNumberFormat="0" applyAlignment="0" applyProtection="0"/>
    <xf numFmtId="0" fontId="31" fillId="0" borderId="63" applyNumberFormat="0" applyFill="0" applyAlignment="0" applyProtection="0"/>
    <xf numFmtId="0" fontId="32" fillId="16" borderId="6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6" applyNumberFormat="0" applyFill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9" fillId="0" borderId="0"/>
    <xf numFmtId="0" fontId="9" fillId="0" borderId="0">
      <alignment vertical="top"/>
    </xf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vertical="top"/>
    </xf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38" fillId="0" borderId="0"/>
    <xf numFmtId="0" fontId="39" fillId="13" borderId="0" applyNumberFormat="0" applyBorder="0" applyAlignment="0" applyProtection="0"/>
    <xf numFmtId="0" fontId="1" fillId="17" borderId="65" applyNumberFormat="0" applyFont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40" fillId="0" borderId="0" applyNumberFormat="0" applyFill="0" applyBorder="0" applyAlignment="0" applyProtection="0"/>
    <xf numFmtId="0" fontId="38" fillId="0" borderId="0"/>
    <xf numFmtId="0" fontId="9" fillId="0" borderId="0"/>
    <xf numFmtId="0" fontId="39" fillId="13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39" fillId="13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1" fillId="0" borderId="0"/>
    <xf numFmtId="0" fontId="1" fillId="17" borderId="65" applyNumberFormat="0" applyFont="0" applyAlignment="0" applyProtection="0"/>
    <xf numFmtId="0" fontId="39" fillId="13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43" fillId="0" borderId="0" applyNumberFormat="0" applyFill="0" applyBorder="0" applyAlignment="0" applyProtection="0"/>
  </cellStyleXfs>
  <cellXfs count="777">
    <xf numFmtId="0" fontId="0" fillId="0" borderId="0" xfId="0"/>
    <xf numFmtId="0" fontId="7" fillId="0" borderId="25" xfId="0" applyFont="1" applyBorder="1"/>
    <xf numFmtId="0" fontId="7" fillId="0" borderId="28" xfId="0" applyFont="1" applyBorder="1"/>
    <xf numFmtId="166" fontId="7" fillId="0" borderId="28" xfId="0" applyNumberFormat="1" applyFont="1" applyBorder="1"/>
    <xf numFmtId="0" fontId="7" fillId="0" borderId="6" xfId="0" applyFont="1" applyBorder="1"/>
    <xf numFmtId="0" fontId="8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8" fillId="0" borderId="42" xfId="0" applyFont="1" applyBorder="1" applyAlignment="1"/>
    <xf numFmtId="166" fontId="9" fillId="0" borderId="42" xfId="0" applyNumberFormat="1" applyFont="1" applyBorder="1" applyAlignment="1">
      <alignment horizontal="center"/>
    </xf>
    <xf numFmtId="0" fontId="9" fillId="0" borderId="0" xfId="0" applyFont="1" applyBorder="1"/>
    <xf numFmtId="4" fontId="10" fillId="0" borderId="53" xfId="0" applyNumberFormat="1" applyFont="1" applyBorder="1" applyAlignment="1">
      <alignment horizontal="center"/>
    </xf>
    <xf numFmtId="3" fontId="10" fillId="0" borderId="49" xfId="0" applyNumberFormat="1" applyFont="1" applyBorder="1" applyAlignment="1">
      <alignment horizontal="center"/>
    </xf>
    <xf numFmtId="14" fontId="10" fillId="0" borderId="49" xfId="0" applyNumberFormat="1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4" fontId="10" fillId="0" borderId="34" xfId="0" applyNumberFormat="1" applyFont="1" applyBorder="1" applyAlignment="1">
      <alignment horizontal="center"/>
    </xf>
    <xf numFmtId="3" fontId="10" fillId="0" borderId="35" xfId="0" applyNumberFormat="1" applyFont="1" applyBorder="1" applyAlignment="1">
      <alignment horizontal="center"/>
    </xf>
    <xf numFmtId="14" fontId="10" fillId="0" borderId="35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4" fontId="10" fillId="0" borderId="34" xfId="0" applyNumberFormat="1" applyFont="1" applyFill="1" applyBorder="1" applyAlignment="1">
      <alignment horizontal="center"/>
    </xf>
    <xf numFmtId="3" fontId="10" fillId="0" borderId="35" xfId="0" applyNumberFormat="1" applyFont="1" applyFill="1" applyBorder="1" applyAlignment="1">
      <alignment horizontal="center"/>
    </xf>
    <xf numFmtId="14" fontId="10" fillId="0" borderId="3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14" fontId="10" fillId="0" borderId="42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4" fontId="10" fillId="0" borderId="16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7" fontId="10" fillId="0" borderId="7" xfId="0" applyNumberFormat="1" applyFont="1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11" fillId="0" borderId="29" xfId="0" applyFont="1" applyFill="1" applyBorder="1" applyAlignment="1">
      <alignment horizontal="right"/>
    </xf>
    <xf numFmtId="1" fontId="11" fillId="0" borderId="30" xfId="0" applyNumberFormat="1" applyFont="1" applyBorder="1" applyAlignment="1"/>
    <xf numFmtId="1" fontId="12" fillId="0" borderId="30" xfId="0" applyNumberFormat="1" applyFont="1" applyBorder="1" applyAlignment="1"/>
    <xf numFmtId="166" fontId="11" fillId="0" borderId="30" xfId="0" applyNumberFormat="1" applyFont="1" applyBorder="1" applyAlignment="1"/>
    <xf numFmtId="1" fontId="11" fillId="0" borderId="45" xfId="0" applyNumberFormat="1" applyFont="1" applyBorder="1" applyAlignment="1"/>
    <xf numFmtId="4" fontId="8" fillId="3" borderId="15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0" borderId="0" xfId="0" applyFont="1"/>
    <xf numFmtId="0" fontId="11" fillId="0" borderId="20" xfId="0" applyFont="1" applyFill="1" applyBorder="1" applyAlignment="1">
      <alignment horizontal="right"/>
    </xf>
    <xf numFmtId="1" fontId="11" fillId="0" borderId="1" xfId="0" applyNumberFormat="1" applyFont="1" applyBorder="1" applyAlignment="1"/>
    <xf numFmtId="1" fontId="12" fillId="0" borderId="1" xfId="0" applyNumberFormat="1" applyFont="1" applyBorder="1" applyAlignment="1"/>
    <xf numFmtId="166" fontId="11" fillId="0" borderId="1" xfId="0" applyNumberFormat="1" applyFont="1" applyBorder="1" applyAlignment="1"/>
    <xf numFmtId="1" fontId="11" fillId="0" borderId="18" xfId="0" applyNumberFormat="1" applyFont="1" applyBorder="1" applyAlignment="1"/>
    <xf numFmtId="3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20" fontId="9" fillId="0" borderId="13" xfId="0" applyNumberFormat="1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171" fontId="9" fillId="0" borderId="27" xfId="0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9" fontId="9" fillId="0" borderId="13" xfId="0" applyNumberFormat="1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65" fontId="13" fillId="0" borderId="27" xfId="0" applyNumberFormat="1" applyFont="1" applyFill="1" applyBorder="1" applyAlignment="1">
      <alignment horizontal="center"/>
    </xf>
    <xf numFmtId="0" fontId="14" fillId="0" borderId="20" xfId="0" applyFont="1" applyFill="1" applyBorder="1"/>
    <xf numFmtId="3" fontId="14" fillId="0" borderId="1" xfId="0" applyNumberFormat="1" applyFont="1" applyFill="1" applyBorder="1"/>
    <xf numFmtId="14" fontId="14" fillId="0" borderId="1" xfId="0" applyNumberFormat="1" applyFont="1" applyFill="1" applyBorder="1"/>
    <xf numFmtId="165" fontId="14" fillId="0" borderId="13" xfId="0" applyNumberFormat="1" applyFont="1" applyFill="1" applyBorder="1"/>
    <xf numFmtId="4" fontId="9" fillId="0" borderId="9" xfId="0" quotePrefix="1" applyNumberFormat="1" applyFont="1" applyFill="1" applyBorder="1" applyAlignment="1">
      <alignment horizontal="center"/>
    </xf>
    <xf numFmtId="3" fontId="9" fillId="0" borderId="1" xfId="0" quotePrefix="1" applyNumberFormat="1" applyFont="1" applyFill="1" applyBorder="1" applyAlignment="1">
      <alignment horizontal="center"/>
    </xf>
    <xf numFmtId="14" fontId="9" fillId="0" borderId="1" xfId="0" quotePrefix="1" applyNumberFormat="1" applyFont="1" applyFill="1" applyBorder="1" applyAlignment="1">
      <alignment horizontal="center"/>
    </xf>
    <xf numFmtId="20" fontId="9" fillId="0" borderId="13" xfId="0" quotePrefix="1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20" fontId="9" fillId="0" borderId="13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3" fontId="9" fillId="0" borderId="1" xfId="0" quotePrefix="1" applyNumberFormat="1" applyFont="1" applyFill="1" applyBorder="1" applyAlignment="1">
      <alignment horizontal="center" vertical="center"/>
    </xf>
    <xf numFmtId="14" fontId="9" fillId="0" borderId="1" xfId="0" quotePrefix="1" applyNumberFormat="1" applyFont="1" applyFill="1" applyBorder="1" applyAlignment="1">
      <alignment horizontal="center" vertical="center"/>
    </xf>
    <xf numFmtId="165" fontId="9" fillId="0" borderId="13" xfId="0" quotePrefix="1" applyNumberFormat="1" applyFont="1" applyFill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20" fontId="9" fillId="0" borderId="2" xfId="0" quotePrefix="1" applyNumberFormat="1" applyFont="1" applyBorder="1" applyAlignment="1">
      <alignment horizontal="center"/>
    </xf>
    <xf numFmtId="20" fontId="9" fillId="0" borderId="2" xfId="0" applyNumberFormat="1" applyFont="1" applyBorder="1" applyAlignment="1">
      <alignment horizontal="center"/>
    </xf>
    <xf numFmtId="20" fontId="9" fillId="0" borderId="2" xfId="0" applyNumberFormat="1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4" fontId="9" fillId="0" borderId="9" xfId="0" quotePrefix="1" applyNumberFormat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167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0" fontId="9" fillId="0" borderId="2" xfId="0" quotePrefix="1" applyFont="1" applyFill="1" applyBorder="1" applyAlignment="1">
      <alignment horizontal="center"/>
    </xf>
    <xf numFmtId="4" fontId="8" fillId="3" borderId="9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Fill="1"/>
    <xf numFmtId="1" fontId="11" fillId="0" borderId="1" xfId="0" applyNumberFormat="1" applyFont="1" applyFill="1" applyBorder="1" applyAlignment="1"/>
    <xf numFmtId="1" fontId="12" fillId="0" borderId="1" xfId="0" applyNumberFormat="1" applyFont="1" applyFill="1" applyBorder="1" applyAlignment="1"/>
    <xf numFmtId="166" fontId="11" fillId="0" borderId="1" xfId="0" applyNumberFormat="1" applyFont="1" applyFill="1" applyBorder="1" applyAlignment="1"/>
    <xf numFmtId="1" fontId="11" fillId="0" borderId="18" xfId="0" applyNumberFormat="1" applyFont="1" applyFill="1" applyBorder="1" applyAlignment="1"/>
    <xf numFmtId="4" fontId="9" fillId="0" borderId="1" xfId="0" applyNumberFormat="1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 vertical="center"/>
    </xf>
    <xf numFmtId="167" fontId="9" fillId="0" borderId="1" xfId="0" quotePrefix="1" applyNumberFormat="1" applyFont="1" applyFill="1" applyBorder="1" applyAlignment="1">
      <alignment horizontal="center"/>
    </xf>
    <xf numFmtId="4" fontId="9" fillId="3" borderId="9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" fontId="9" fillId="0" borderId="9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/>
    </xf>
    <xf numFmtId="3" fontId="9" fillId="3" borderId="9" xfId="0" applyNumberFormat="1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/>
    </xf>
    <xf numFmtId="20" fontId="9" fillId="3" borderId="2" xfId="0" applyNumberFormat="1" applyFont="1" applyFill="1" applyBorder="1" applyAlignment="1">
      <alignment horizontal="center"/>
    </xf>
    <xf numFmtId="167" fontId="9" fillId="3" borderId="1" xfId="0" applyNumberFormat="1" applyFont="1" applyFill="1" applyBorder="1" applyAlignment="1">
      <alignment horizontal="center"/>
    </xf>
    <xf numFmtId="4" fontId="9" fillId="3" borderId="18" xfId="0" applyNumberFormat="1" applyFont="1" applyFill="1" applyBorder="1" applyAlignment="1">
      <alignment horizontal="center"/>
    </xf>
    <xf numFmtId="4" fontId="9" fillId="3" borderId="20" xfId="0" applyNumberFormat="1" applyFont="1" applyFill="1" applyBorder="1" applyAlignment="1">
      <alignment horizontal="center"/>
    </xf>
    <xf numFmtId="4" fontId="9" fillId="3" borderId="13" xfId="0" applyNumberFormat="1" applyFont="1" applyFill="1" applyBorder="1" applyAlignment="1">
      <alignment horizontal="center"/>
    </xf>
    <xf numFmtId="4" fontId="9" fillId="3" borderId="27" xfId="0" applyNumberFormat="1" applyFont="1" applyFill="1" applyBorder="1" applyAlignment="1">
      <alignment horizontal="center"/>
    </xf>
    <xf numFmtId="4" fontId="9" fillId="3" borderId="2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20" fontId="9" fillId="3" borderId="13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20" fontId="8" fillId="3" borderId="13" xfId="0" applyNumberFormat="1" applyFont="1" applyFill="1" applyBorder="1" applyAlignment="1">
      <alignment horizontal="center"/>
    </xf>
    <xf numFmtId="4" fontId="8" fillId="3" borderId="9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4" fontId="9" fillId="3" borderId="1" xfId="0" quotePrefix="1" applyNumberFormat="1" applyFont="1" applyFill="1" applyBorder="1" applyAlignment="1">
      <alignment horizontal="center"/>
    </xf>
    <xf numFmtId="3" fontId="9" fillId="3" borderId="9" xfId="0" quotePrefix="1" applyNumberFormat="1" applyFont="1" applyFill="1" applyBorder="1" applyAlignment="1">
      <alignment horizontal="center"/>
    </xf>
    <xf numFmtId="14" fontId="9" fillId="3" borderId="9" xfId="0" quotePrefix="1" applyNumberFormat="1" applyFont="1" applyFill="1" applyBorder="1" applyAlignment="1">
      <alignment horizontal="center"/>
    </xf>
    <xf numFmtId="20" fontId="9" fillId="3" borderId="2" xfId="0" quotePrefix="1" applyNumberFormat="1" applyFont="1" applyFill="1" applyBorder="1" applyAlignment="1">
      <alignment horizontal="center"/>
    </xf>
    <xf numFmtId="4" fontId="15" fillId="3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/>
    </xf>
    <xf numFmtId="20" fontId="15" fillId="3" borderId="2" xfId="0" applyNumberFormat="1" applyFont="1" applyFill="1" applyBorder="1" applyAlignment="1">
      <alignment horizontal="center"/>
    </xf>
    <xf numFmtId="20" fontId="8" fillId="3" borderId="2" xfId="0" applyNumberFormat="1" applyFont="1" applyFill="1" applyBorder="1" applyAlignment="1">
      <alignment horizontal="center"/>
    </xf>
    <xf numFmtId="1" fontId="9" fillId="3" borderId="9" xfId="0" quotePrefix="1" applyNumberFormat="1" applyFont="1" applyFill="1" applyBorder="1" applyAlignment="1">
      <alignment horizontal="center"/>
    </xf>
    <xf numFmtId="4" fontId="9" fillId="3" borderId="9" xfId="0" quotePrefix="1" applyNumberFormat="1" applyFont="1" applyFill="1" applyBorder="1" applyAlignment="1">
      <alignment horizontal="center"/>
    </xf>
    <xf numFmtId="3" fontId="9" fillId="3" borderId="1" xfId="0" quotePrefix="1" applyNumberFormat="1" applyFont="1" applyFill="1" applyBorder="1" applyAlignment="1">
      <alignment horizontal="center"/>
    </xf>
    <xf numFmtId="14" fontId="9" fillId="3" borderId="1" xfId="0" quotePrefix="1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4" fontId="8" fillId="0" borderId="26" xfId="0" applyNumberFormat="1" applyFont="1" applyFill="1" applyBorder="1" applyAlignment="1">
      <alignment horizontal="center"/>
    </xf>
    <xf numFmtId="4" fontId="9" fillId="0" borderId="1" xfId="0" quotePrefix="1" applyNumberFormat="1" applyFont="1" applyFill="1" applyBorder="1" applyAlignment="1">
      <alignment horizontal="center"/>
    </xf>
    <xf numFmtId="3" fontId="9" fillId="0" borderId="9" xfId="0" quotePrefix="1" applyNumberFormat="1" applyFont="1" applyFill="1" applyBorder="1" applyAlignment="1">
      <alignment horizontal="center"/>
    </xf>
    <xf numFmtId="1" fontId="9" fillId="0" borderId="9" xfId="0" quotePrefix="1" applyNumberFormat="1" applyFont="1" applyFill="1" applyBorder="1" applyAlignment="1">
      <alignment horizontal="center"/>
    </xf>
    <xf numFmtId="20" fontId="9" fillId="0" borderId="2" xfId="0" quotePrefix="1" applyNumberFormat="1" applyFont="1" applyFill="1" applyBorder="1" applyAlignment="1">
      <alignment horizontal="center"/>
    </xf>
    <xf numFmtId="4" fontId="14" fillId="0" borderId="9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20" fontId="14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166" fontId="11" fillId="7" borderId="1" xfId="0" applyNumberFormat="1" applyFont="1" applyFill="1" applyBorder="1" applyAlignment="1"/>
    <xf numFmtId="4" fontId="9" fillId="7" borderId="9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14" fontId="9" fillId="7" borderId="1" xfId="0" applyNumberFormat="1" applyFont="1" applyFill="1" applyBorder="1" applyAlignment="1">
      <alignment horizontal="center"/>
    </xf>
    <xf numFmtId="20" fontId="9" fillId="7" borderId="13" xfId="0" applyNumberFormat="1" applyFont="1" applyFill="1" applyBorder="1" applyAlignment="1">
      <alignment horizontal="center"/>
    </xf>
    <xf numFmtId="4" fontId="9" fillId="7" borderId="1" xfId="0" applyNumberFormat="1" applyFont="1" applyFill="1" applyBorder="1" applyAlignment="1">
      <alignment horizontal="center"/>
    </xf>
    <xf numFmtId="4" fontId="9" fillId="7" borderId="9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165" fontId="9" fillId="7" borderId="13" xfId="0" applyNumberFormat="1" applyFont="1" applyFill="1" applyBorder="1" applyAlignment="1">
      <alignment horizontal="center" vertical="center"/>
    </xf>
    <xf numFmtId="20" fontId="9" fillId="7" borderId="2" xfId="0" applyNumberFormat="1" applyFont="1" applyFill="1" applyBorder="1" applyAlignment="1">
      <alignment horizontal="center"/>
    </xf>
    <xf numFmtId="14" fontId="9" fillId="0" borderId="9" xfId="0" quotePrefix="1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/>
    </xf>
    <xf numFmtId="20" fontId="9" fillId="3" borderId="13" xfId="0" quotePrefix="1" applyNumberFormat="1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67" fontId="9" fillId="3" borderId="1" xfId="0" quotePrefix="1" applyNumberFormat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0" fontId="9" fillId="3" borderId="1" xfId="0" quotePrefix="1" applyFont="1" applyFill="1" applyBorder="1" applyAlignment="1">
      <alignment horizontal="center"/>
    </xf>
    <xf numFmtId="0" fontId="13" fillId="0" borderId="20" xfId="0" applyFont="1" applyFill="1" applyBorder="1"/>
    <xf numFmtId="3" fontId="13" fillId="0" borderId="1" xfId="0" applyNumberFormat="1" applyFont="1" applyFill="1" applyBorder="1"/>
    <xf numFmtId="14" fontId="13" fillId="0" borderId="1" xfId="0" applyNumberFormat="1" applyFont="1" applyFill="1" applyBorder="1"/>
    <xf numFmtId="165" fontId="13" fillId="0" borderId="13" xfId="0" applyNumberFormat="1" applyFont="1" applyFill="1" applyBorder="1"/>
    <xf numFmtId="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20" fontId="8" fillId="0" borderId="13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4" fontId="8" fillId="0" borderId="9" xfId="0" quotePrefix="1" applyNumberFormat="1" applyFont="1" applyBorder="1" applyAlignment="1">
      <alignment horizontal="center"/>
    </xf>
    <xf numFmtId="3" fontId="8" fillId="0" borderId="9" xfId="0" quotePrefix="1" applyNumberFormat="1" applyFont="1" applyBorder="1" applyAlignment="1">
      <alignment horizontal="center"/>
    </xf>
    <xf numFmtId="14" fontId="8" fillId="0" borderId="9" xfId="0" quotePrefix="1" applyNumberFormat="1" applyFont="1" applyBorder="1" applyAlignment="1">
      <alignment horizontal="center"/>
    </xf>
    <xf numFmtId="20" fontId="8" fillId="0" borderId="2" xfId="0" quotePrefix="1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3" fontId="9" fillId="0" borderId="9" xfId="0" quotePrefix="1" applyNumberFormat="1" applyFont="1" applyBorder="1" applyAlignment="1">
      <alignment horizontal="center"/>
    </xf>
    <xf numFmtId="14" fontId="9" fillId="0" borderId="9" xfId="0" quotePrefix="1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8" fontId="14" fillId="0" borderId="1" xfId="0" applyNumberFormat="1" applyFont="1" applyBorder="1" applyAlignment="1">
      <alignment horizontal="center"/>
    </xf>
    <xf numFmtId="169" fontId="14" fillId="0" borderId="13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20" fontId="8" fillId="0" borderId="13" xfId="0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5" fontId="8" fillId="0" borderId="13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/>
    </xf>
    <xf numFmtId="167" fontId="8" fillId="3" borderId="1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20" fontId="14" fillId="0" borderId="1" xfId="0" applyNumberFormat="1" applyFont="1" applyBorder="1" applyAlignment="1">
      <alignment horizontal="center"/>
    </xf>
    <xf numFmtId="1" fontId="9" fillId="0" borderId="27" xfId="0" applyNumberFormat="1" applyFont="1" applyFill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1" xfId="0" applyFont="1" applyBorder="1"/>
    <xf numFmtId="167" fontId="8" fillId="0" borderId="1" xfId="0" applyNumberFormat="1" applyFont="1" applyFill="1" applyBorder="1" applyAlignment="1">
      <alignment horizontal="center"/>
    </xf>
    <xf numFmtId="4" fontId="9" fillId="0" borderId="1" xfId="0" quotePrefix="1" applyNumberFormat="1" applyFont="1" applyBorder="1" applyAlignment="1">
      <alignment horizontal="center"/>
    </xf>
    <xf numFmtId="1" fontId="9" fillId="0" borderId="9" xfId="0" quotePrefix="1" applyNumberFormat="1" applyFont="1" applyBorder="1" applyAlignment="1">
      <alignment horizontal="center"/>
    </xf>
    <xf numFmtId="20" fontId="15" fillId="0" borderId="2" xfId="0" applyNumberFormat="1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3" fontId="8" fillId="0" borderId="9" xfId="0" quotePrefix="1" applyNumberFormat="1" applyFont="1" applyFill="1" applyBorder="1" applyAlignment="1">
      <alignment horizontal="center"/>
    </xf>
    <xf numFmtId="14" fontId="8" fillId="0" borderId="9" xfId="0" quotePrefix="1" applyNumberFormat="1" applyFont="1" applyFill="1" applyBorder="1" applyAlignment="1">
      <alignment horizontal="center"/>
    </xf>
    <xf numFmtId="20" fontId="8" fillId="0" borderId="2" xfId="0" quotePrefix="1" applyNumberFormat="1" applyFont="1" applyFill="1" applyBorder="1" applyAlignment="1">
      <alignment horizontal="center"/>
    </xf>
    <xf numFmtId="4" fontId="8" fillId="0" borderId="9" xfId="0" quotePrefix="1" applyNumberFormat="1" applyFont="1" applyFill="1" applyBorder="1" applyAlignment="1">
      <alignment horizontal="center"/>
    </xf>
    <xf numFmtId="2" fontId="8" fillId="0" borderId="9" xfId="0" quotePrefix="1" applyNumberFormat="1" applyFont="1" applyFill="1" applyBorder="1" applyAlignment="1">
      <alignment horizontal="center"/>
    </xf>
    <xf numFmtId="20" fontId="8" fillId="0" borderId="13" xfId="0" quotePrefix="1" applyNumberFormat="1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2" fillId="7" borderId="1" xfId="0" applyNumberFormat="1" applyFont="1" applyFill="1" applyBorder="1" applyAlignment="1"/>
    <xf numFmtId="2" fontId="14" fillId="7" borderId="9" xfId="0" applyNumberFormat="1" applyFont="1" applyFill="1" applyBorder="1" applyAlignment="1">
      <alignment horizontal="center"/>
    </xf>
    <xf numFmtId="1" fontId="14" fillId="7" borderId="1" xfId="0" applyNumberFormat="1" applyFont="1" applyFill="1" applyBorder="1" applyAlignment="1">
      <alignment horizontal="center"/>
    </xf>
    <xf numFmtId="14" fontId="14" fillId="7" borderId="1" xfId="0" applyNumberFormat="1" applyFont="1" applyFill="1" applyBorder="1" applyAlignment="1">
      <alignment horizontal="center"/>
    </xf>
    <xf numFmtId="165" fontId="14" fillId="7" borderId="27" xfId="0" applyNumberFormat="1" applyFont="1" applyFill="1" applyBorder="1" applyAlignment="1">
      <alignment horizontal="center"/>
    </xf>
    <xf numFmtId="4" fontId="8" fillId="7" borderId="9" xfId="0" applyNumberFormat="1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/>
    </xf>
    <xf numFmtId="14" fontId="8" fillId="7" borderId="1" xfId="0" applyNumberFormat="1" applyFont="1" applyFill="1" applyBorder="1" applyAlignment="1">
      <alignment horizontal="center"/>
    </xf>
    <xf numFmtId="20" fontId="8" fillId="7" borderId="2" xfId="0" applyNumberFormat="1" applyFont="1" applyFill="1" applyBorder="1" applyAlignment="1">
      <alignment horizontal="center"/>
    </xf>
    <xf numFmtId="20" fontId="8" fillId="7" borderId="13" xfId="0" applyNumberFormat="1" applyFont="1" applyFill="1" applyBorder="1" applyAlignment="1">
      <alignment horizontal="center"/>
    </xf>
    <xf numFmtId="165" fontId="8" fillId="7" borderId="2" xfId="0" applyNumberFormat="1" applyFont="1" applyFill="1" applyBorder="1" applyAlignment="1">
      <alignment horizontal="center"/>
    </xf>
    <xf numFmtId="167" fontId="8" fillId="7" borderId="1" xfId="0" applyNumberFormat="1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9" fillId="0" borderId="0" xfId="0" applyFont="1"/>
    <xf numFmtId="0" fontId="18" fillId="0" borderId="20" xfId="0" applyFont="1" applyFill="1" applyBorder="1" applyAlignment="1">
      <alignment horizontal="right"/>
    </xf>
    <xf numFmtId="2" fontId="9" fillId="0" borderId="9" xfId="0" applyNumberFormat="1" applyFont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20" fontId="8" fillId="2" borderId="2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168" fontId="9" fillId="3" borderId="1" xfId="0" applyNumberFormat="1" applyFont="1" applyFill="1" applyBorder="1" applyAlignment="1">
      <alignment horizontal="center"/>
    </xf>
    <xf numFmtId="20" fontId="9" fillId="3" borderId="18" xfId="0" applyNumberFormat="1" applyFont="1" applyFill="1" applyBorder="1" applyAlignment="1">
      <alignment horizontal="center"/>
    </xf>
    <xf numFmtId="20" fontId="9" fillId="3" borderId="1" xfId="0" applyNumberFormat="1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20" fontId="14" fillId="0" borderId="2" xfId="0" applyNumberFormat="1" applyFont="1" applyBorder="1" applyAlignment="1">
      <alignment horizontal="center"/>
    </xf>
    <xf numFmtId="14" fontId="9" fillId="3" borderId="9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0" fontId="11" fillId="0" borderId="1" xfId="0" applyFont="1" applyBorder="1" applyAlignment="1"/>
    <xf numFmtId="0" fontId="12" fillId="0" borderId="1" xfId="0" applyFont="1" applyBorder="1" applyAlignment="1"/>
    <xf numFmtId="0" fontId="11" fillId="0" borderId="18" xfId="0" applyFont="1" applyBorder="1" applyAlignment="1"/>
    <xf numFmtId="20" fontId="9" fillId="0" borderId="9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20" fontId="9" fillId="0" borderId="27" xfId="0" applyNumberFormat="1" applyFont="1" applyBorder="1" applyAlignment="1">
      <alignment horizontal="center"/>
    </xf>
    <xf numFmtId="0" fontId="11" fillId="0" borderId="1" xfId="0" applyFont="1" applyFill="1" applyBorder="1" applyAlignment="1"/>
    <xf numFmtId="0" fontId="12" fillId="0" borderId="1" xfId="0" applyFont="1" applyFill="1" applyBorder="1" applyAlignment="1"/>
    <xf numFmtId="0" fontId="11" fillId="0" borderId="18" xfId="0" applyFont="1" applyFill="1" applyBorder="1" applyAlignment="1"/>
    <xf numFmtId="20" fontId="14" fillId="0" borderId="13" xfId="0" applyNumberFormat="1" applyFont="1" applyFill="1" applyBorder="1" applyAlignment="1">
      <alignment horizontal="center"/>
    </xf>
    <xf numFmtId="4" fontId="15" fillId="3" borderId="9" xfId="0" applyNumberFormat="1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14" fontId="14" fillId="0" borderId="1" xfId="0" applyNumberFormat="1" applyFont="1" applyFill="1" applyBorder="1" applyAlignment="1">
      <alignment horizontal="left"/>
    </xf>
    <xf numFmtId="1" fontId="14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14" fillId="0" borderId="27" xfId="0" applyNumberFormat="1" applyFont="1" applyFill="1" applyBorder="1" applyAlignment="1">
      <alignment horizontal="center"/>
    </xf>
    <xf numFmtId="0" fontId="9" fillId="0" borderId="20" xfId="0" applyFont="1" applyFill="1" applyBorder="1"/>
    <xf numFmtId="3" fontId="9" fillId="0" borderId="1" xfId="0" applyNumberFormat="1" applyFont="1" applyFill="1" applyBorder="1"/>
    <xf numFmtId="14" fontId="9" fillId="0" borderId="1" xfId="0" applyNumberFormat="1" applyFont="1" applyFill="1" applyBorder="1"/>
    <xf numFmtId="165" fontId="9" fillId="0" borderId="13" xfId="0" applyNumberFormat="1" applyFont="1" applyFill="1" applyBorder="1"/>
    <xf numFmtId="4" fontId="9" fillId="0" borderId="20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9" fillId="0" borderId="19" xfId="0" applyNumberFormat="1" applyFont="1" applyFill="1" applyBorder="1" applyAlignment="1">
      <alignment horizontal="center"/>
    </xf>
    <xf numFmtId="4" fontId="9" fillId="0" borderId="18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4" fontId="9" fillId="6" borderId="9" xfId="0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/>
    </xf>
    <xf numFmtId="14" fontId="9" fillId="6" borderId="1" xfId="0" applyNumberFormat="1" applyFont="1" applyFill="1" applyBorder="1" applyAlignment="1">
      <alignment horizontal="center"/>
    </xf>
    <xf numFmtId="20" fontId="9" fillId="6" borderId="13" xfId="0" applyNumberFormat="1" applyFont="1" applyFill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4" fontId="14" fillId="0" borderId="9" xfId="0" quotePrefix="1" applyNumberFormat="1" applyFont="1" applyBorder="1" applyAlignment="1">
      <alignment horizontal="center"/>
    </xf>
    <xf numFmtId="3" fontId="14" fillId="0" borderId="9" xfId="0" quotePrefix="1" applyNumberFormat="1" applyFont="1" applyBorder="1" applyAlignment="1">
      <alignment horizontal="center"/>
    </xf>
    <xf numFmtId="14" fontId="14" fillId="0" borderId="9" xfId="0" quotePrefix="1" applyNumberFormat="1" applyFont="1" applyBorder="1" applyAlignment="1">
      <alignment horizontal="center"/>
    </xf>
    <xf numFmtId="20" fontId="14" fillId="0" borderId="2" xfId="0" quotePrefix="1" applyNumberFormat="1" applyFont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3" fontId="8" fillId="3" borderId="9" xfId="0" quotePrefix="1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" fontId="9" fillId="0" borderId="21" xfId="0" applyNumberFormat="1" applyFont="1" applyFill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3" fontId="9" fillId="5" borderId="9" xfId="0" applyNumberFormat="1" applyFont="1" applyFill="1" applyBorder="1" applyAlignment="1">
      <alignment horizontal="center"/>
    </xf>
    <xf numFmtId="14" fontId="9" fillId="5" borderId="9" xfId="0" applyNumberFormat="1" applyFont="1" applyFill="1" applyBorder="1" applyAlignment="1">
      <alignment horizontal="center"/>
    </xf>
    <xf numFmtId="20" fontId="9" fillId="5" borderId="2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20" fontId="14" fillId="0" borderId="13" xfId="0" applyNumberFormat="1" applyFont="1" applyBorder="1" applyAlignment="1">
      <alignment horizontal="center"/>
    </xf>
    <xf numFmtId="3" fontId="14" fillId="0" borderId="9" xfId="0" quotePrefix="1" applyNumberFormat="1" applyFont="1" applyFill="1" applyBorder="1" applyAlignment="1">
      <alignment horizontal="center"/>
    </xf>
    <xf numFmtId="14" fontId="14" fillId="0" borderId="9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67" fontId="8" fillId="0" borderId="9" xfId="0" applyNumberFormat="1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2" fontId="14" fillId="0" borderId="9" xfId="0" applyNumberFormat="1" applyFont="1" applyFill="1" applyBorder="1" applyAlignment="1">
      <alignment horizontal="center"/>
    </xf>
    <xf numFmtId="4" fontId="8" fillId="3" borderId="9" xfId="0" quotePrefix="1" applyNumberFormat="1" applyFont="1" applyFill="1" applyBorder="1" applyAlignment="1">
      <alignment horizontal="center"/>
    </xf>
    <xf numFmtId="2" fontId="8" fillId="3" borderId="9" xfId="0" quotePrefix="1" applyNumberFormat="1" applyFont="1" applyFill="1" applyBorder="1" applyAlignment="1">
      <alignment horizontal="center"/>
    </xf>
    <xf numFmtId="20" fontId="8" fillId="3" borderId="2" xfId="0" quotePrefix="1" applyNumberFormat="1" applyFont="1" applyFill="1" applyBorder="1" applyAlignment="1">
      <alignment horizontal="center"/>
    </xf>
    <xf numFmtId="2" fontId="9" fillId="5" borderId="9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169" fontId="9" fillId="5" borderId="27" xfId="0" applyNumberFormat="1" applyFont="1" applyFill="1" applyBorder="1" applyAlignment="1">
      <alignment horizontal="center"/>
    </xf>
    <xf numFmtId="4" fontId="9" fillId="5" borderId="9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170" fontId="9" fillId="5" borderId="9" xfId="0" quotePrefix="1" applyNumberFormat="1" applyFont="1" applyFill="1" applyBorder="1" applyAlignment="1">
      <alignment horizontal="center"/>
    </xf>
    <xf numFmtId="3" fontId="9" fillId="5" borderId="1" xfId="0" quotePrefix="1" applyNumberFormat="1" applyFont="1" applyFill="1" applyBorder="1" applyAlignment="1">
      <alignment horizontal="center"/>
    </xf>
    <xf numFmtId="167" fontId="9" fillId="5" borderId="1" xfId="0" quotePrefix="1" applyNumberFormat="1" applyFont="1" applyFill="1" applyBorder="1" applyAlignment="1">
      <alignment horizontal="center"/>
    </xf>
    <xf numFmtId="20" fontId="9" fillId="5" borderId="2" xfId="0" quotePrefix="1" applyNumberFormat="1" applyFont="1" applyFill="1" applyBorder="1" applyAlignment="1">
      <alignment horizontal="center"/>
    </xf>
    <xf numFmtId="14" fontId="9" fillId="5" borderId="1" xfId="0" quotePrefix="1" applyNumberFormat="1" applyFont="1" applyFill="1" applyBorder="1" applyAlignment="1">
      <alignment horizontal="center"/>
    </xf>
    <xf numFmtId="165" fontId="9" fillId="5" borderId="2" xfId="0" quotePrefix="1" applyNumberFormat="1" applyFont="1" applyFill="1" applyBorder="1" applyAlignment="1">
      <alignment horizontal="center"/>
    </xf>
    <xf numFmtId="20" fontId="9" fillId="0" borderId="18" xfId="0" applyNumberFormat="1" applyFont="1" applyBorder="1" applyAlignment="1">
      <alignment horizontal="center"/>
    </xf>
    <xf numFmtId="20" fontId="9" fillId="0" borderId="20" xfId="0" applyNumberFormat="1" applyFont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171" fontId="9" fillId="0" borderId="0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171" fontId="9" fillId="0" borderId="18" xfId="0" applyNumberFormat="1" applyFont="1" applyBorder="1" applyAlignment="1">
      <alignment horizontal="center"/>
    </xf>
    <xf numFmtId="4" fontId="15" fillId="2" borderId="9" xfId="0" applyNumberFormat="1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20" fontId="15" fillId="2" borderId="2" xfId="0" applyNumberFormat="1" applyFont="1" applyFill="1" applyBorder="1" applyAlignment="1">
      <alignment horizontal="center"/>
    </xf>
    <xf numFmtId="2" fontId="8" fillId="0" borderId="9" xfId="0" quotePrefix="1" applyNumberFormat="1" applyFont="1" applyBorder="1" applyAlignment="1">
      <alignment horizontal="center"/>
    </xf>
    <xf numFmtId="20" fontId="8" fillId="0" borderId="13" xfId="0" quotePrefix="1" applyNumberFormat="1" applyFont="1" applyBorder="1" applyAlignment="1">
      <alignment horizontal="center"/>
    </xf>
    <xf numFmtId="20" fontId="8" fillId="2" borderId="13" xfId="0" applyNumberFormat="1" applyFont="1" applyFill="1" applyBorder="1" applyAlignment="1">
      <alignment horizontal="center"/>
    </xf>
    <xf numFmtId="20" fontId="8" fillId="3" borderId="13" xfId="0" quotePrefix="1" applyNumberFormat="1" applyFont="1" applyFill="1" applyBorder="1" applyAlignment="1">
      <alignment horizontal="center"/>
    </xf>
    <xf numFmtId="4" fontId="15" fillId="3" borderId="20" xfId="0" applyNumberFormat="1" applyFont="1" applyFill="1" applyBorder="1" applyAlignment="1">
      <alignment horizontal="center"/>
    </xf>
    <xf numFmtId="4" fontId="15" fillId="3" borderId="21" xfId="0" applyNumberFormat="1" applyFont="1" applyFill="1" applyBorder="1" applyAlignment="1">
      <alignment horizontal="center"/>
    </xf>
    <xf numFmtId="3" fontId="15" fillId="2" borderId="9" xfId="0" applyNumberFormat="1" applyFont="1" applyFill="1" applyBorder="1" applyAlignment="1">
      <alignment horizontal="center"/>
    </xf>
    <xf numFmtId="14" fontId="15" fillId="2" borderId="9" xfId="0" applyNumberFormat="1" applyFont="1" applyFill="1" applyBorder="1" applyAlignment="1">
      <alignment horizontal="center"/>
    </xf>
    <xf numFmtId="167" fontId="9" fillId="0" borderId="9" xfId="0" quotePrefix="1" applyNumberFormat="1" applyFont="1" applyBorder="1" applyAlignment="1">
      <alignment horizontal="center"/>
    </xf>
    <xf numFmtId="1" fontId="9" fillId="0" borderId="10" xfId="0" quotePrefix="1" applyNumberFormat="1" applyFont="1" applyBorder="1" applyAlignment="1">
      <alignment horizontal="center"/>
    </xf>
    <xf numFmtId="3" fontId="15" fillId="3" borderId="9" xfId="0" applyNumberFormat="1" applyFont="1" applyFill="1" applyBorder="1" applyAlignment="1">
      <alignment horizontal="center"/>
    </xf>
    <xf numFmtId="1" fontId="15" fillId="3" borderId="9" xfId="0" applyNumberFormat="1" applyFont="1" applyFill="1" applyBorder="1" applyAlignment="1">
      <alignment horizontal="center"/>
    </xf>
    <xf numFmtId="1" fontId="15" fillId="3" borderId="10" xfId="0" applyNumberFormat="1" applyFont="1" applyFill="1" applyBorder="1" applyAlignment="1">
      <alignment horizontal="center"/>
    </xf>
    <xf numFmtId="20" fontId="9" fillId="0" borderId="20" xfId="0" applyNumberFormat="1" applyFont="1" applyFill="1" applyBorder="1" applyAlignment="1">
      <alignment horizontal="center"/>
    </xf>
    <xf numFmtId="20" fontId="9" fillId="0" borderId="1" xfId="0" applyNumberFormat="1" applyFont="1" applyFill="1" applyBorder="1" applyAlignment="1">
      <alignment horizontal="center"/>
    </xf>
    <xf numFmtId="20" fontId="14" fillId="0" borderId="1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19" fillId="3" borderId="20" xfId="0" applyNumberFormat="1" applyFont="1" applyFill="1" applyBorder="1" applyAlignment="1">
      <alignment horizontal="center"/>
    </xf>
    <xf numFmtId="4" fontId="19" fillId="3" borderId="9" xfId="0" applyNumberFormat="1" applyFont="1" applyFill="1" applyBorder="1" applyAlignment="1">
      <alignment horizontal="center"/>
    </xf>
    <xf numFmtId="4" fontId="19" fillId="3" borderId="21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14" fontId="19" fillId="2" borderId="1" xfId="0" applyNumberFormat="1" applyFont="1" applyFill="1" applyBorder="1" applyAlignment="1">
      <alignment horizontal="center"/>
    </xf>
    <xf numFmtId="20" fontId="19" fillId="2" borderId="13" xfId="0" applyNumberFormat="1" applyFont="1" applyFill="1" applyBorder="1" applyAlignment="1">
      <alignment horizontal="center"/>
    </xf>
    <xf numFmtId="4" fontId="19" fillId="2" borderId="9" xfId="0" applyNumberFormat="1" applyFont="1" applyFill="1" applyBorder="1" applyAlignment="1">
      <alignment horizontal="center"/>
    </xf>
    <xf numFmtId="20" fontId="19" fillId="2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20" fontId="9" fillId="0" borderId="18" xfId="0" applyNumberFormat="1" applyFont="1" applyFill="1" applyBorder="1" applyAlignment="1">
      <alignment horizontal="center"/>
    </xf>
    <xf numFmtId="167" fontId="15" fillId="0" borderId="1" xfId="0" applyNumberFormat="1" applyFont="1" applyBorder="1" applyAlignment="1">
      <alignment horizontal="center"/>
    </xf>
    <xf numFmtId="14" fontId="9" fillId="0" borderId="1" xfId="0" quotePrefix="1" applyNumberFormat="1" applyFont="1" applyBorder="1" applyAlignment="1">
      <alignment horizontal="center"/>
    </xf>
    <xf numFmtId="20" fontId="15" fillId="0" borderId="13" xfId="0" applyNumberFormat="1" applyFont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0" fontId="14" fillId="6" borderId="20" xfId="0" applyFont="1" applyFill="1" applyBorder="1"/>
    <xf numFmtId="3" fontId="14" fillId="6" borderId="1" xfId="0" applyNumberFormat="1" applyFont="1" applyFill="1" applyBorder="1"/>
    <xf numFmtId="0" fontId="9" fillId="7" borderId="0" xfId="0" applyFont="1" applyFill="1"/>
    <xf numFmtId="14" fontId="8" fillId="3" borderId="9" xfId="0" quotePrefix="1" applyNumberFormat="1" applyFont="1" applyFill="1" applyBorder="1" applyAlignment="1">
      <alignment horizontal="center"/>
    </xf>
    <xf numFmtId="20" fontId="14" fillId="0" borderId="27" xfId="0" applyNumberFormat="1" applyFont="1" applyBorder="1" applyAlignment="1">
      <alignment horizontal="center"/>
    </xf>
    <xf numFmtId="4" fontId="9" fillId="3" borderId="26" xfId="0" applyNumberFormat="1" applyFont="1" applyFill="1" applyBorder="1" applyAlignment="1">
      <alignment horizontal="center"/>
    </xf>
    <xf numFmtId="2" fontId="9" fillId="3" borderId="9" xfId="0" quotePrefix="1" applyNumberFormat="1" applyFont="1" applyFill="1" applyBorder="1" applyAlignment="1">
      <alignment horizontal="center"/>
    </xf>
    <xf numFmtId="20" fontId="9" fillId="0" borderId="13" xfId="0" quotePrefix="1" applyNumberFormat="1" applyFont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165" fontId="9" fillId="0" borderId="27" xfId="0" applyNumberFormat="1" applyFont="1" applyFill="1" applyBorder="1" applyAlignment="1">
      <alignment horizontal="center"/>
    </xf>
    <xf numFmtId="4" fontId="9" fillId="0" borderId="9" xfId="0" quotePrefix="1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/>
    </xf>
    <xf numFmtId="3" fontId="9" fillId="4" borderId="9" xfId="0" applyNumberFormat="1" applyFont="1" applyFill="1" applyBorder="1" applyAlignment="1">
      <alignment horizontal="center"/>
    </xf>
    <xf numFmtId="1" fontId="9" fillId="4" borderId="9" xfId="0" applyNumberFormat="1" applyFont="1" applyFill="1" applyBorder="1" applyAlignment="1">
      <alignment horizontal="center"/>
    </xf>
    <xf numFmtId="20" fontId="9" fillId="4" borderId="2" xfId="0" applyNumberFormat="1" applyFont="1" applyFill="1" applyBorder="1" applyAlignment="1">
      <alignment horizontal="center"/>
    </xf>
    <xf numFmtId="4" fontId="9" fillId="4" borderId="9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20" fontId="9" fillId="2" borderId="2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Fill="1" applyBorder="1"/>
    <xf numFmtId="20" fontId="17" fillId="0" borderId="20" xfId="0" applyNumberFormat="1" applyFont="1" applyBorder="1" applyAlignment="1"/>
    <xf numFmtId="20" fontId="17" fillId="0" borderId="1" xfId="0" applyNumberFormat="1" applyFont="1" applyBorder="1" applyAlignment="1"/>
    <xf numFmtId="20" fontId="17" fillId="0" borderId="13" xfId="0" applyNumberFormat="1" applyFont="1" applyBorder="1" applyAlignment="1"/>
    <xf numFmtId="0" fontId="11" fillId="0" borderId="1" xfId="0" applyFont="1" applyFill="1" applyBorder="1" applyAlignment="1">
      <alignment horizontal="right"/>
    </xf>
    <xf numFmtId="1" fontId="11" fillId="0" borderId="27" xfId="0" applyNumberFormat="1" applyFont="1" applyBorder="1" applyAlignment="1"/>
    <xf numFmtId="4" fontId="9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horizontal="center"/>
    </xf>
    <xf numFmtId="20" fontId="9" fillId="3" borderId="14" xfId="0" applyNumberFormat="1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165" fontId="9" fillId="3" borderId="14" xfId="0" applyNumberFormat="1" applyFont="1" applyFill="1" applyBorder="1" applyAlignment="1">
      <alignment horizontal="center" vertical="center"/>
    </xf>
    <xf numFmtId="20" fontId="9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7" fontId="9" fillId="3" borderId="0" xfId="0" applyNumberFormat="1" applyFont="1" applyFill="1" applyBorder="1" applyAlignment="1">
      <alignment horizontal="center"/>
    </xf>
    <xf numFmtId="0" fontId="11" fillId="0" borderId="32" xfId="0" applyFont="1" applyFill="1" applyBorder="1" applyAlignment="1">
      <alignment horizontal="right"/>
    </xf>
    <xf numFmtId="1" fontId="11" fillId="0" borderId="32" xfId="0" applyNumberFormat="1" applyFont="1" applyBorder="1" applyAlignment="1"/>
    <xf numFmtId="1" fontId="12" fillId="0" borderId="32" xfId="0" applyNumberFormat="1" applyFont="1" applyBorder="1" applyAlignment="1"/>
    <xf numFmtId="166" fontId="11" fillId="0" borderId="32" xfId="0" applyNumberFormat="1" applyFont="1" applyBorder="1" applyAlignment="1"/>
    <xf numFmtId="1" fontId="11" fillId="0" borderId="50" xfId="0" applyNumberFormat="1" applyFont="1" applyBorder="1" applyAlignment="1"/>
    <xf numFmtId="2" fontId="9" fillId="0" borderId="55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0" fontId="9" fillId="0" borderId="55" xfId="0" applyNumberFormat="1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168" fontId="14" fillId="0" borderId="32" xfId="0" applyNumberFormat="1" applyFont="1" applyBorder="1" applyAlignment="1">
      <alignment horizontal="center"/>
    </xf>
    <xf numFmtId="169" fontId="14" fillId="0" borderId="56" xfId="0" applyNumberFormat="1" applyFont="1" applyBorder="1" applyAlignment="1">
      <alignment horizontal="center"/>
    </xf>
    <xf numFmtId="2" fontId="13" fillId="0" borderId="52" xfId="0" applyNumberFormat="1" applyFont="1" applyFill="1" applyBorder="1" applyAlignment="1">
      <alignment horizontal="center"/>
    </xf>
    <xf numFmtId="1" fontId="13" fillId="0" borderId="32" xfId="0" applyNumberFormat="1" applyFont="1" applyFill="1" applyBorder="1" applyAlignment="1">
      <alignment horizontal="center"/>
    </xf>
    <xf numFmtId="14" fontId="13" fillId="0" borderId="32" xfId="0" applyNumberFormat="1" applyFont="1" applyFill="1" applyBorder="1" applyAlignment="1">
      <alignment horizontal="center"/>
    </xf>
    <xf numFmtId="165" fontId="13" fillId="0" borderId="50" xfId="0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9" fontId="14" fillId="0" borderId="27" xfId="0" applyNumberFormat="1" applyFont="1" applyBorder="1" applyAlignment="1">
      <alignment horizontal="center"/>
    </xf>
    <xf numFmtId="2" fontId="13" fillId="0" borderId="20" xfId="0" applyNumberFormat="1" applyFont="1" applyFill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2" fontId="9" fillId="0" borderId="52" xfId="0" applyNumberFormat="1" applyFont="1" applyBorder="1" applyAlignment="1">
      <alignment horizontal="center"/>
    </xf>
    <xf numFmtId="169" fontId="9" fillId="0" borderId="27" xfId="0" applyNumberFormat="1" applyFont="1" applyBorder="1" applyAlignment="1">
      <alignment horizontal="center"/>
    </xf>
    <xf numFmtId="2" fontId="14" fillId="0" borderId="20" xfId="0" applyNumberFormat="1" applyFont="1" applyFill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/>
    <xf numFmtId="0" fontId="7" fillId="0" borderId="0" xfId="0" applyFont="1"/>
    <xf numFmtId="0" fontId="8" fillId="0" borderId="11" xfId="0" applyFont="1" applyBorder="1"/>
    <xf numFmtId="166" fontId="8" fillId="0" borderId="11" xfId="0" applyNumberFormat="1" applyFont="1" applyBorder="1"/>
    <xf numFmtId="0" fontId="8" fillId="0" borderId="0" xfId="0" applyFont="1" applyBorder="1"/>
    <xf numFmtId="4" fontId="9" fillId="0" borderId="37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7" xfId="0" applyFont="1" applyBorder="1"/>
    <xf numFmtId="0" fontId="8" fillId="0" borderId="14" xfId="0" applyFont="1" applyBorder="1"/>
    <xf numFmtId="4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0" fontId="11" fillId="0" borderId="0" xfId="0" applyFont="1" applyBorder="1" applyAlignment="1"/>
    <xf numFmtId="0" fontId="20" fillId="0" borderId="0" xfId="0" applyFont="1" applyBorder="1"/>
    <xf numFmtId="0" fontId="8" fillId="5" borderId="0" xfId="0" applyFont="1" applyFill="1"/>
    <xf numFmtId="0" fontId="12" fillId="0" borderId="0" xfId="0" applyFont="1"/>
    <xf numFmtId="0" fontId="21" fillId="0" borderId="0" xfId="0" applyFont="1"/>
    <xf numFmtId="0" fontId="8" fillId="8" borderId="0" xfId="0" applyFont="1" applyFill="1"/>
    <xf numFmtId="0" fontId="8" fillId="6" borderId="0" xfId="0" applyFont="1" applyFill="1"/>
    <xf numFmtId="0" fontId="8" fillId="7" borderId="0" xfId="0" applyFont="1" applyFill="1"/>
    <xf numFmtId="0" fontId="11" fillId="9" borderId="0" xfId="0" applyFont="1" applyFill="1" applyBorder="1" applyAlignment="1"/>
    <xf numFmtId="0" fontId="7" fillId="0" borderId="0" xfId="0" applyFont="1" applyBorder="1"/>
    <xf numFmtId="1" fontId="22" fillId="0" borderId="37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/>
    <xf numFmtId="14" fontId="22" fillId="0" borderId="14" xfId="0" applyNumberFormat="1" applyFont="1" applyFill="1" applyBorder="1"/>
    <xf numFmtId="166" fontId="8" fillId="0" borderId="0" xfId="0" applyNumberFormat="1" applyFont="1" applyBorder="1"/>
    <xf numFmtId="4" fontId="9" fillId="0" borderId="0" xfId="0" applyNumberFormat="1" applyFont="1" applyBorder="1" applyAlignment="1">
      <alignment horizontal="center"/>
    </xf>
    <xf numFmtId="1" fontId="22" fillId="0" borderId="0" xfId="0" applyNumberFormat="1" applyFont="1" applyFill="1" applyBorder="1"/>
    <xf numFmtId="14" fontId="22" fillId="0" borderId="0" xfId="0" applyNumberFormat="1" applyFont="1" applyFill="1" applyBorder="1"/>
    <xf numFmtId="4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37" fillId="0" borderId="1" xfId="0" applyNumberFormat="1" applyFont="1" applyBorder="1" applyAlignment="1"/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Border="1" applyAlignment="1"/>
    <xf numFmtId="14" fontId="14" fillId="0" borderId="0" xfId="0" applyNumberFormat="1" applyFont="1" applyBorder="1" applyAlignment="1">
      <alignment horizontal="center"/>
    </xf>
    <xf numFmtId="20" fontId="14" fillId="0" borderId="0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9" fontId="14" fillId="0" borderId="14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69" fontId="14" fillId="0" borderId="0" xfId="0" applyNumberFormat="1" applyFont="1" applyBorder="1" applyAlignment="1">
      <alignment horizontal="center"/>
    </xf>
    <xf numFmtId="2" fontId="13" fillId="0" borderId="37" xfId="0" applyNumberFormat="1" applyFont="1" applyFill="1" applyBorder="1" applyAlignment="1">
      <alignment horizontal="center"/>
    </xf>
    <xf numFmtId="3" fontId="14" fillId="0" borderId="0" xfId="0" applyNumberFormat="1" applyFont="1" applyFill="1" applyBorder="1"/>
    <xf numFmtId="14" fontId="14" fillId="0" borderId="0" xfId="0" applyNumberFormat="1" applyFont="1" applyFill="1" applyBorder="1"/>
    <xf numFmtId="165" fontId="14" fillId="0" borderId="14" xfId="0" applyNumberFormat="1" applyFont="1" applyFill="1" applyBorder="1"/>
    <xf numFmtId="4" fontId="10" fillId="0" borderId="67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3" borderId="18" xfId="0" applyNumberFormat="1" applyFont="1" applyFill="1" applyBorder="1" applyAlignment="1">
      <alignment horizontal="center"/>
    </xf>
    <xf numFmtId="169" fontId="9" fillId="3" borderId="13" xfId="0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9" fontId="9" fillId="3" borderId="2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2" fontId="14" fillId="0" borderId="9" xfId="0" applyNumberFormat="1" applyFont="1" applyFill="1" applyBorder="1" applyAlignment="1">
      <alignment horizontal="left"/>
    </xf>
    <xf numFmtId="14" fontId="14" fillId="5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169" fontId="8" fillId="5" borderId="13" xfId="0" applyNumberFormat="1" applyFont="1" applyFill="1" applyBorder="1" applyAlignment="1">
      <alignment horizontal="center"/>
    </xf>
    <xf numFmtId="2" fontId="9" fillId="3" borderId="9" xfId="0" applyNumberFormat="1" applyFont="1" applyFill="1" applyBorder="1" applyAlignment="1">
      <alignment horizontal="center"/>
    </xf>
    <xf numFmtId="2" fontId="9" fillId="3" borderId="18" xfId="0" applyNumberFormat="1" applyFont="1" applyFill="1" applyBorder="1" applyAlignment="1">
      <alignment horizontal="center"/>
    </xf>
    <xf numFmtId="2" fontId="8" fillId="5" borderId="9" xfId="0" applyNumberFormat="1" applyFont="1" applyFill="1" applyBorder="1" applyAlignment="1">
      <alignment horizontal="center"/>
    </xf>
    <xf numFmtId="20" fontId="9" fillId="3" borderId="9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4" fontId="10" fillId="0" borderId="68" xfId="0" applyNumberFormat="1" applyFont="1" applyBorder="1" applyAlignment="1">
      <alignment horizontal="center"/>
    </xf>
    <xf numFmtId="20" fontId="9" fillId="5" borderId="13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8" fillId="0" borderId="20" xfId="0" applyFont="1" applyFill="1" applyBorder="1"/>
    <xf numFmtId="3" fontId="8" fillId="0" borderId="1" xfId="0" applyNumberFormat="1" applyFont="1" applyFill="1" applyBorder="1"/>
    <xf numFmtId="14" fontId="8" fillId="0" borderId="1" xfId="0" applyNumberFormat="1" applyFont="1" applyFill="1" applyBorder="1"/>
    <xf numFmtId="165" fontId="8" fillId="0" borderId="13" xfId="0" applyNumberFormat="1" applyFont="1" applyFill="1" applyBorder="1"/>
    <xf numFmtId="0" fontId="17" fillId="0" borderId="20" xfId="0" applyFont="1" applyFill="1" applyBorder="1"/>
    <xf numFmtId="3" fontId="17" fillId="0" borderId="1" xfId="0" applyNumberFormat="1" applyFont="1" applyFill="1" applyBorder="1"/>
    <xf numFmtId="14" fontId="17" fillId="0" borderId="1" xfId="0" applyNumberFormat="1" applyFont="1" applyFill="1" applyBorder="1"/>
    <xf numFmtId="165" fontId="17" fillId="0" borderId="13" xfId="0" applyNumberFormat="1" applyFont="1" applyFill="1" applyBorder="1"/>
    <xf numFmtId="1" fontId="8" fillId="0" borderId="1" xfId="0" applyNumberFormat="1" applyFont="1" applyBorder="1" applyAlignment="1">
      <alignment horizontal="center"/>
    </xf>
    <xf numFmtId="169" fontId="8" fillId="0" borderId="13" xfId="0" applyNumberFormat="1" applyFont="1" applyBorder="1" applyAlignment="1">
      <alignment horizontal="center"/>
    </xf>
    <xf numFmtId="171" fontId="8" fillId="0" borderId="27" xfId="0" applyNumberFormat="1" applyFont="1" applyFill="1" applyBorder="1" applyAlignment="1">
      <alignment horizontal="center"/>
    </xf>
    <xf numFmtId="2" fontId="8" fillId="9" borderId="9" xfId="0" applyNumberFormat="1" applyFont="1" applyFill="1" applyBorder="1" applyAlignment="1">
      <alignment horizontal="center"/>
    </xf>
    <xf numFmtId="1" fontId="8" fillId="9" borderId="1" xfId="0" applyNumberFormat="1" applyFont="1" applyFill="1" applyBorder="1" applyAlignment="1">
      <alignment horizontal="center"/>
    </xf>
    <xf numFmtId="14" fontId="8" fillId="9" borderId="1" xfId="0" applyNumberFormat="1" applyFont="1" applyFill="1" applyBorder="1" applyAlignment="1">
      <alignment horizontal="center"/>
    </xf>
    <xf numFmtId="165" fontId="8" fillId="9" borderId="27" xfId="0" applyNumberFormat="1" applyFont="1" applyFill="1" applyBorder="1" applyAlignment="1">
      <alignment horizontal="center"/>
    </xf>
    <xf numFmtId="3" fontId="14" fillId="5" borderId="1" xfId="0" applyNumberFormat="1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/>
    </xf>
    <xf numFmtId="4" fontId="17" fillId="0" borderId="9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20" fontId="17" fillId="0" borderId="2" xfId="0" applyNumberFormat="1" applyFont="1" applyBorder="1" applyAlignment="1">
      <alignment horizontal="center"/>
    </xf>
    <xf numFmtId="20" fontId="8" fillId="0" borderId="20" xfId="0" quotePrefix="1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71" fontId="8" fillId="0" borderId="18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0" fontId="8" fillId="0" borderId="27" xfId="0" applyNumberFormat="1" applyFont="1" applyBorder="1" applyAlignment="1">
      <alignment horizontal="center"/>
    </xf>
    <xf numFmtId="4" fontId="9" fillId="0" borderId="20" xfId="0" applyNumberFormat="1" applyFont="1" applyBorder="1" applyAlignment="1">
      <alignment horizontal="center"/>
    </xf>
    <xf numFmtId="1" fontId="9" fillId="3" borderId="13" xfId="0" applyNumberFormat="1" applyFont="1" applyFill="1" applyBorder="1" applyAlignment="1">
      <alignment horizontal="center"/>
    </xf>
    <xf numFmtId="4" fontId="14" fillId="0" borderId="20" xfId="0" applyNumberFormat="1" applyFont="1" applyBorder="1" applyAlignment="1">
      <alignment horizontal="center"/>
    </xf>
    <xf numFmtId="2" fontId="9" fillId="3" borderId="13" xfId="0" applyNumberFormat="1" applyFont="1" applyFill="1" applyBorder="1" applyAlignment="1">
      <alignment horizontal="center"/>
    </xf>
    <xf numFmtId="20" fontId="14" fillId="5" borderId="13" xfId="0" applyNumberFormat="1" applyFont="1" applyFill="1" applyBorder="1" applyAlignment="1">
      <alignment horizontal="center"/>
    </xf>
    <xf numFmtId="4" fontId="17" fillId="0" borderId="20" xfId="0" applyNumberFormat="1" applyFont="1" applyBorder="1" applyAlignment="1">
      <alignment horizontal="center"/>
    </xf>
    <xf numFmtId="20" fontId="17" fillId="0" borderId="13" xfId="0" applyNumberFormat="1" applyFont="1" applyBorder="1" applyAlignment="1">
      <alignment horizontal="center"/>
    </xf>
    <xf numFmtId="20" fontId="9" fillId="3" borderId="20" xfId="0" applyNumberFormat="1" applyFont="1" applyFill="1" applyBorder="1" applyAlignment="1">
      <alignment horizontal="center"/>
    </xf>
    <xf numFmtId="1" fontId="12" fillId="0" borderId="42" xfId="0" applyNumberFormat="1" applyFont="1" applyFill="1" applyBorder="1" applyAlignment="1"/>
    <xf numFmtId="1" fontId="11" fillId="0" borderId="42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7" fillId="0" borderId="1" xfId="0" applyFont="1" applyBorder="1"/>
    <xf numFmtId="2" fontId="17" fillId="0" borderId="1" xfId="0" applyNumberFormat="1" applyFont="1" applyBorder="1" applyAlignment="1">
      <alignment horizontal="center"/>
    </xf>
    <xf numFmtId="20" fontId="9" fillId="3" borderId="9" xfId="0" applyNumberFormat="1" applyFont="1" applyFill="1" applyBorder="1" applyAlignment="1">
      <alignment horizontal="center"/>
    </xf>
    <xf numFmtId="20" fontId="9" fillId="3" borderId="1" xfId="0" applyNumberFormat="1" applyFont="1" applyFill="1" applyBorder="1" applyAlignment="1">
      <alignment horizontal="center"/>
    </xf>
    <xf numFmtId="20" fontId="9" fillId="3" borderId="13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4" fontId="10" fillId="0" borderId="29" xfId="0" applyNumberFormat="1" applyFont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14" fontId="10" fillId="0" borderId="30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1" fontId="9" fillId="3" borderId="20" xfId="0" applyNumberFormat="1" applyFont="1" applyFill="1" applyBorder="1" applyAlignment="1">
      <alignment horizontal="center"/>
    </xf>
    <xf numFmtId="2" fontId="9" fillId="3" borderId="20" xfId="0" applyNumberFormat="1" applyFont="1" applyFill="1" applyBorder="1" applyAlignment="1">
      <alignment horizontal="center"/>
    </xf>
    <xf numFmtId="0" fontId="9" fillId="0" borderId="72" xfId="0" applyFont="1" applyBorder="1" applyAlignment="1">
      <alignment horizontal="center"/>
    </xf>
    <xf numFmtId="14" fontId="9" fillId="0" borderId="72" xfId="0" applyNumberFormat="1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20" fontId="17" fillId="0" borderId="27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20" fontId="9" fillId="0" borderId="27" xfId="0" applyNumberFormat="1" applyFont="1" applyFill="1" applyBorder="1" applyAlignment="1">
      <alignment horizontal="center"/>
    </xf>
    <xf numFmtId="20" fontId="9" fillId="3" borderId="27" xfId="0" applyNumberFormat="1" applyFont="1" applyFill="1" applyBorder="1" applyAlignment="1">
      <alignment horizontal="center"/>
    </xf>
    <xf numFmtId="20" fontId="17" fillId="0" borderId="27" xfId="0" applyNumberFormat="1" applyFont="1" applyFill="1" applyBorder="1" applyAlignment="1">
      <alignment horizontal="center"/>
    </xf>
    <xf numFmtId="2" fontId="9" fillId="5" borderId="27" xfId="0" applyNumberFormat="1" applyFont="1" applyFill="1" applyBorder="1" applyAlignment="1">
      <alignment horizontal="center"/>
    </xf>
    <xf numFmtId="20" fontId="9" fillId="5" borderId="27" xfId="0" applyNumberFormat="1" applyFont="1" applyFill="1" applyBorder="1" applyAlignment="1">
      <alignment horizontal="center"/>
    </xf>
    <xf numFmtId="20" fontId="9" fillId="0" borderId="74" xfId="0" applyNumberFormat="1" applyFont="1" applyBorder="1" applyAlignment="1">
      <alignment horizontal="center"/>
    </xf>
    <xf numFmtId="20" fontId="8" fillId="0" borderId="1" xfId="0" quotePrefix="1" applyNumberFormat="1" applyFont="1" applyBorder="1" applyAlignment="1">
      <alignment horizontal="center"/>
    </xf>
    <xf numFmtId="4" fontId="14" fillId="5" borderId="20" xfId="0" applyNumberFormat="1" applyFont="1" applyFill="1" applyBorder="1" applyAlignment="1">
      <alignment horizontal="center"/>
    </xf>
    <xf numFmtId="4" fontId="9" fillId="5" borderId="20" xfId="0" applyNumberFormat="1" applyFont="1" applyFill="1" applyBorder="1" applyAlignment="1">
      <alignment horizontal="center"/>
    </xf>
    <xf numFmtId="0" fontId="9" fillId="0" borderId="20" xfId="0" applyFont="1" applyBorder="1"/>
    <xf numFmtId="0" fontId="9" fillId="0" borderId="13" xfId="0" applyFont="1" applyBorder="1"/>
    <xf numFmtId="4" fontId="8" fillId="0" borderId="20" xfId="0" applyNumberFormat="1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14" fontId="14" fillId="0" borderId="72" xfId="0" applyNumberFormat="1" applyFont="1" applyBorder="1" applyAlignment="1">
      <alignment horizontal="center"/>
    </xf>
    <xf numFmtId="20" fontId="14" fillId="0" borderId="73" xfId="0" applyNumberFormat="1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0" fontId="14" fillId="0" borderId="27" xfId="0" applyNumberFormat="1" applyFont="1" applyFill="1" applyBorder="1" applyAlignment="1">
      <alignment horizontal="center"/>
    </xf>
    <xf numFmtId="0" fontId="12" fillId="0" borderId="0" xfId="0" applyFont="1" applyBorder="1"/>
    <xf numFmtId="0" fontId="42" fillId="0" borderId="0" xfId="0" applyFont="1" applyBorder="1"/>
    <xf numFmtId="0" fontId="43" fillId="0" borderId="0" xfId="77"/>
    <xf numFmtId="0" fontId="41" fillId="0" borderId="0" xfId="0" applyFont="1" applyFill="1"/>
    <xf numFmtId="4" fontId="0" fillId="5" borderId="9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41" fillId="0" borderId="0" xfId="0" applyFont="1"/>
    <xf numFmtId="0" fontId="41" fillId="0" borderId="0" xfId="0" applyFont="1" applyFill="1" applyBorder="1" applyAlignment="1">
      <alignment horizontal="left"/>
    </xf>
    <xf numFmtId="20" fontId="9" fillId="3" borderId="1" xfId="0" applyNumberFormat="1" applyFont="1" applyFill="1" applyBorder="1" applyAlignment="1">
      <alignment horizontal="center"/>
    </xf>
    <xf numFmtId="4" fontId="9" fillId="10" borderId="29" xfId="0" applyNumberFormat="1" applyFont="1" applyFill="1" applyBorder="1" applyAlignment="1">
      <alignment horizontal="center"/>
    </xf>
    <xf numFmtId="3" fontId="9" fillId="10" borderId="30" xfId="0" applyNumberFormat="1" applyFont="1" applyFill="1" applyBorder="1" applyAlignment="1">
      <alignment horizontal="center"/>
    </xf>
    <xf numFmtId="14" fontId="9" fillId="10" borderId="30" xfId="0" applyNumberFormat="1" applyFont="1" applyFill="1" applyBorder="1" applyAlignment="1">
      <alignment horizontal="center"/>
    </xf>
    <xf numFmtId="20" fontId="9" fillId="10" borderId="31" xfId="0" applyNumberFormat="1" applyFont="1" applyFill="1" applyBorder="1" applyAlignment="1">
      <alignment horizontal="center"/>
    </xf>
    <xf numFmtId="2" fontId="9" fillId="10" borderId="9" xfId="0" applyNumberFormat="1" applyFont="1" applyFill="1" applyBorder="1" applyAlignment="1">
      <alignment horizontal="center"/>
    </xf>
    <xf numFmtId="2" fontId="9" fillId="10" borderId="1" xfId="0" applyNumberFormat="1" applyFont="1" applyFill="1" applyBorder="1" applyAlignment="1">
      <alignment horizontal="center"/>
    </xf>
    <xf numFmtId="14" fontId="9" fillId="10" borderId="1" xfId="0" applyNumberFormat="1" applyFont="1" applyFill="1" applyBorder="1" applyAlignment="1">
      <alignment horizontal="center"/>
    </xf>
    <xf numFmtId="20" fontId="9" fillId="10" borderId="27" xfId="0" applyNumberFormat="1" applyFont="1" applyFill="1" applyBorder="1" applyAlignment="1">
      <alignment horizontal="center"/>
    </xf>
    <xf numFmtId="4" fontId="9" fillId="10" borderId="20" xfId="0" applyNumberFormat="1" applyFont="1" applyFill="1" applyBorder="1" applyAlignment="1">
      <alignment horizontal="center"/>
    </xf>
    <xf numFmtId="3" fontId="9" fillId="10" borderId="1" xfId="0" applyNumberFormat="1" applyFont="1" applyFill="1" applyBorder="1" applyAlignment="1">
      <alignment horizontal="center"/>
    </xf>
    <xf numFmtId="20" fontId="9" fillId="10" borderId="13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169" fontId="9" fillId="10" borderId="13" xfId="0" applyNumberFormat="1" applyFont="1" applyFill="1" applyBorder="1" applyAlignment="1">
      <alignment horizontal="center"/>
    </xf>
    <xf numFmtId="14" fontId="9" fillId="10" borderId="4" xfId="0" applyNumberFormat="1" applyFont="1" applyFill="1" applyBorder="1" applyAlignment="1">
      <alignment horizontal="center"/>
    </xf>
    <xf numFmtId="171" fontId="9" fillId="10" borderId="57" xfId="0" applyNumberFormat="1" applyFont="1" applyFill="1" applyBorder="1" applyAlignment="1">
      <alignment horizontal="center"/>
    </xf>
    <xf numFmtId="0" fontId="9" fillId="10" borderId="29" xfId="0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168" fontId="9" fillId="10" borderId="30" xfId="0" applyNumberFormat="1" applyFont="1" applyFill="1" applyBorder="1" applyAlignment="1">
      <alignment horizontal="center"/>
    </xf>
    <xf numFmtId="169" fontId="9" fillId="10" borderId="31" xfId="0" applyNumberFormat="1" applyFont="1" applyFill="1" applyBorder="1" applyAlignment="1">
      <alignment horizontal="center"/>
    </xf>
    <xf numFmtId="2" fontId="13" fillId="10" borderId="33" xfId="0" applyNumberFormat="1" applyFont="1" applyFill="1" applyBorder="1" applyAlignment="1">
      <alignment horizontal="center"/>
    </xf>
    <xf numFmtId="1" fontId="13" fillId="10" borderId="30" xfId="0" applyNumberFormat="1" applyFont="1" applyFill="1" applyBorder="1" applyAlignment="1">
      <alignment horizontal="center"/>
    </xf>
    <xf numFmtId="14" fontId="13" fillId="10" borderId="30" xfId="0" applyNumberFormat="1" applyFont="1" applyFill="1" applyBorder="1" applyAlignment="1">
      <alignment horizontal="center"/>
    </xf>
    <xf numFmtId="165" fontId="13" fillId="10" borderId="46" xfId="0" applyNumberFormat="1" applyFont="1" applyFill="1" applyBorder="1" applyAlignment="1">
      <alignment horizontal="center"/>
    </xf>
    <xf numFmtId="0" fontId="13" fillId="10" borderId="29" xfId="0" applyFont="1" applyFill="1" applyBorder="1"/>
    <xf numFmtId="3" fontId="13" fillId="10" borderId="30" xfId="0" applyNumberFormat="1" applyFont="1" applyFill="1" applyBorder="1"/>
    <xf numFmtId="14" fontId="13" fillId="10" borderId="30" xfId="0" applyNumberFormat="1" applyFont="1" applyFill="1" applyBorder="1"/>
    <xf numFmtId="165" fontId="13" fillId="10" borderId="31" xfId="0" applyNumberFormat="1" applyFont="1" applyFill="1" applyBorder="1"/>
    <xf numFmtId="4" fontId="9" fillId="10" borderId="33" xfId="0" applyNumberFormat="1" applyFont="1" applyFill="1" applyBorder="1" applyAlignment="1">
      <alignment horizontal="center"/>
    </xf>
    <xf numFmtId="4" fontId="8" fillId="10" borderId="30" xfId="0" applyNumberFormat="1" applyFont="1" applyFill="1" applyBorder="1" applyAlignment="1">
      <alignment horizontal="center"/>
    </xf>
    <xf numFmtId="3" fontId="8" fillId="10" borderId="30" xfId="0" applyNumberFormat="1" applyFont="1" applyFill="1" applyBorder="1" applyAlignment="1">
      <alignment horizontal="center"/>
    </xf>
    <xf numFmtId="14" fontId="8" fillId="10" borderId="30" xfId="0" applyNumberFormat="1" applyFont="1" applyFill="1" applyBorder="1" applyAlignment="1">
      <alignment horizontal="center"/>
    </xf>
    <xf numFmtId="20" fontId="8" fillId="10" borderId="31" xfId="0" applyNumberFormat="1" applyFont="1" applyFill="1" applyBorder="1" applyAlignment="1">
      <alignment horizontal="center"/>
    </xf>
    <xf numFmtId="4" fontId="8" fillId="10" borderId="33" xfId="0" applyNumberFormat="1" applyFont="1" applyFill="1" applyBorder="1" applyAlignment="1">
      <alignment horizontal="center" vertical="center"/>
    </xf>
    <xf numFmtId="3" fontId="8" fillId="10" borderId="30" xfId="0" applyNumberFormat="1" applyFont="1" applyFill="1" applyBorder="1" applyAlignment="1">
      <alignment horizontal="center" vertical="center"/>
    </xf>
    <xf numFmtId="14" fontId="8" fillId="10" borderId="30" xfId="0" applyNumberFormat="1" applyFont="1" applyFill="1" applyBorder="1" applyAlignment="1">
      <alignment horizontal="center" vertical="center"/>
    </xf>
    <xf numFmtId="165" fontId="8" fillId="10" borderId="31" xfId="0" applyNumberFormat="1" applyFont="1" applyFill="1" applyBorder="1" applyAlignment="1">
      <alignment horizontal="center" vertical="center"/>
    </xf>
    <xf numFmtId="4" fontId="8" fillId="10" borderId="33" xfId="0" applyNumberFormat="1" applyFont="1" applyFill="1" applyBorder="1" applyAlignment="1">
      <alignment horizontal="center"/>
    </xf>
    <xf numFmtId="20" fontId="8" fillId="10" borderId="47" xfId="0" applyNumberFormat="1" applyFont="1" applyFill="1" applyBorder="1" applyAlignment="1">
      <alignment horizontal="center"/>
    </xf>
    <xf numFmtId="4" fontId="9" fillId="10" borderId="30" xfId="0" applyNumberFormat="1" applyFont="1" applyFill="1" applyBorder="1" applyAlignment="1">
      <alignment horizontal="center"/>
    </xf>
    <xf numFmtId="3" fontId="9" fillId="10" borderId="33" xfId="0" applyNumberFormat="1" applyFont="1" applyFill="1" applyBorder="1" applyAlignment="1">
      <alignment horizontal="center"/>
    </xf>
    <xf numFmtId="14" fontId="9" fillId="10" borderId="33" xfId="0" applyNumberFormat="1" applyFont="1" applyFill="1" applyBorder="1" applyAlignment="1">
      <alignment horizontal="center"/>
    </xf>
    <xf numFmtId="4" fontId="14" fillId="10" borderId="15" xfId="0" applyNumberFormat="1" applyFont="1" applyFill="1" applyBorder="1" applyAlignment="1">
      <alignment horizontal="center"/>
    </xf>
    <xf numFmtId="3" fontId="15" fillId="10" borderId="4" xfId="0" applyNumberFormat="1" applyFont="1" applyFill="1" applyBorder="1" applyAlignment="1">
      <alignment horizontal="center"/>
    </xf>
    <xf numFmtId="14" fontId="15" fillId="10" borderId="4" xfId="0" applyNumberFormat="1" applyFont="1" applyFill="1" applyBorder="1" applyAlignment="1">
      <alignment horizontal="center"/>
    </xf>
    <xf numFmtId="20" fontId="15" fillId="10" borderId="12" xfId="0" applyNumberFormat="1" applyFont="1" applyFill="1" applyBorder="1" applyAlignment="1">
      <alignment horizontal="center"/>
    </xf>
    <xf numFmtId="4" fontId="8" fillId="10" borderId="15" xfId="0" applyNumberFormat="1" applyFont="1" applyFill="1" applyBorder="1" applyAlignment="1">
      <alignment horizontal="center"/>
    </xf>
    <xf numFmtId="3" fontId="8" fillId="10" borderId="4" xfId="0" applyNumberFormat="1" applyFont="1" applyFill="1" applyBorder="1" applyAlignment="1">
      <alignment horizontal="center"/>
    </xf>
    <xf numFmtId="14" fontId="8" fillId="10" borderId="4" xfId="0" applyNumberFormat="1" applyFont="1" applyFill="1" applyBorder="1" applyAlignment="1">
      <alignment horizontal="center"/>
    </xf>
    <xf numFmtId="165" fontId="8" fillId="10" borderId="12" xfId="0" applyNumberFormat="1" applyFont="1" applyFill="1" applyBorder="1" applyAlignment="1">
      <alignment horizontal="center"/>
    </xf>
    <xf numFmtId="4" fontId="9" fillId="10" borderId="15" xfId="0" quotePrefix="1" applyNumberFormat="1" applyFont="1" applyFill="1" applyBorder="1" applyAlignment="1">
      <alignment horizontal="center"/>
    </xf>
    <xf numFmtId="3" fontId="9" fillId="10" borderId="4" xfId="0" quotePrefix="1" applyNumberFormat="1" applyFont="1" applyFill="1" applyBorder="1" applyAlignment="1">
      <alignment horizontal="center"/>
    </xf>
    <xf numFmtId="167" fontId="9" fillId="10" borderId="4" xfId="0" quotePrefix="1" applyNumberFormat="1" applyFont="1" applyFill="1" applyBorder="1" applyAlignment="1">
      <alignment horizontal="center"/>
    </xf>
    <xf numFmtId="20" fontId="9" fillId="10" borderId="12" xfId="0" quotePrefix="1" applyNumberFormat="1" applyFont="1" applyFill="1" applyBorder="1" applyAlignment="1">
      <alignment horizontal="center"/>
    </xf>
    <xf numFmtId="14" fontId="9" fillId="10" borderId="4" xfId="0" quotePrefix="1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20" fontId="9" fillId="3" borderId="1" xfId="0" applyNumberFormat="1" applyFont="1" applyFill="1" applyBorder="1" applyAlignment="1">
      <alignment horizontal="center"/>
    </xf>
    <xf numFmtId="4" fontId="9" fillId="3" borderId="18" xfId="0" applyNumberFormat="1" applyFont="1" applyFill="1" applyBorder="1" applyAlignment="1">
      <alignment horizontal="center"/>
    </xf>
    <xf numFmtId="20" fontId="9" fillId="3" borderId="18" xfId="0" applyNumberFormat="1" applyFont="1" applyFill="1" applyBorder="1" applyAlignment="1">
      <alignment horizontal="center"/>
    </xf>
    <xf numFmtId="20" fontId="9" fillId="10" borderId="46" xfId="0" applyNumberFormat="1" applyFont="1" applyFill="1" applyBorder="1" applyAlignment="1">
      <alignment horizontal="center"/>
    </xf>
    <xf numFmtId="168" fontId="9" fillId="10" borderId="1" xfId="0" applyNumberFormat="1" applyFont="1" applyFill="1" applyBorder="1" applyAlignment="1">
      <alignment horizontal="center"/>
    </xf>
    <xf numFmtId="20" fontId="9" fillId="10" borderId="1" xfId="0" applyNumberFormat="1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20" fontId="9" fillId="5" borderId="1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1" fontId="14" fillId="10" borderId="1" xfId="0" applyNumberFormat="1" applyFont="1" applyFill="1" applyBorder="1" applyAlignment="1">
      <alignment horizontal="center"/>
    </xf>
    <xf numFmtId="168" fontId="14" fillId="10" borderId="1" xfId="0" applyNumberFormat="1" applyFont="1" applyFill="1" applyBorder="1" applyAlignment="1">
      <alignment horizontal="center"/>
    </xf>
    <xf numFmtId="20" fontId="14" fillId="10" borderId="1" xfId="0" applyNumberFormat="1" applyFont="1" applyFill="1" applyBorder="1" applyAlignment="1">
      <alignment horizontal="center"/>
    </xf>
    <xf numFmtId="2" fontId="8" fillId="10" borderId="1" xfId="0" applyNumberFormat="1" applyFont="1" applyFill="1" applyBorder="1" applyAlignment="1">
      <alignment horizontal="center"/>
    </xf>
    <xf numFmtId="1" fontId="8" fillId="10" borderId="1" xfId="0" applyNumberFormat="1" applyFont="1" applyFill="1" applyBorder="1" applyAlignment="1">
      <alignment horizontal="center"/>
    </xf>
    <xf numFmtId="168" fontId="8" fillId="10" borderId="1" xfId="0" applyNumberFormat="1" applyFont="1" applyFill="1" applyBorder="1" applyAlignment="1">
      <alignment horizontal="center"/>
    </xf>
    <xf numFmtId="20" fontId="8" fillId="1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3" fontId="8" fillId="0" borderId="1" xfId="0" quotePrefix="1" applyNumberFormat="1" applyFont="1" applyFill="1" applyBorder="1" applyAlignment="1">
      <alignment horizontal="center"/>
    </xf>
    <xf numFmtId="14" fontId="8" fillId="0" borderId="1" xfId="0" quotePrefix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8" fontId="14" fillId="0" borderId="1" xfId="0" applyNumberFormat="1" applyFont="1" applyFill="1" applyBorder="1" applyAlignment="1">
      <alignment horizontal="center"/>
    </xf>
    <xf numFmtId="169" fontId="14" fillId="0" borderId="13" xfId="0" applyNumberFormat="1" applyFont="1" applyFill="1" applyBorder="1" applyAlignment="1">
      <alignment horizontal="center"/>
    </xf>
    <xf numFmtId="168" fontId="9" fillId="0" borderId="1" xfId="0" applyNumberFormat="1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3" fontId="14" fillId="0" borderId="1" xfId="0" applyNumberFormat="1" applyFont="1" applyFill="1" applyBorder="1" applyAlignment="1">
      <alignment horizontal="right"/>
    </xf>
    <xf numFmtId="2" fontId="9" fillId="0" borderId="20" xfId="0" applyNumberFormat="1" applyFont="1" applyBorder="1" applyAlignment="1">
      <alignment horizontal="center"/>
    </xf>
    <xf numFmtId="0" fontId="9" fillId="10" borderId="1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169" fontId="9" fillId="0" borderId="27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65" fontId="8" fillId="0" borderId="2" xfId="0" quotePrefix="1" applyNumberFormat="1" applyFont="1" applyFill="1" applyBorder="1" applyAlignment="1">
      <alignment horizontal="center"/>
    </xf>
    <xf numFmtId="4" fontId="17" fillId="0" borderId="9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20" fontId="17" fillId="0" borderId="2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right"/>
    </xf>
    <xf numFmtId="20" fontId="9" fillId="3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68" fontId="9" fillId="6" borderId="1" xfId="0" applyNumberFormat="1" applyFont="1" applyFill="1" applyBorder="1" applyAlignment="1">
      <alignment horizontal="center"/>
    </xf>
    <xf numFmtId="20" fontId="9" fillId="6" borderId="1" xfId="0" applyNumberFormat="1" applyFont="1" applyFill="1" applyBorder="1" applyAlignment="1">
      <alignment horizontal="center"/>
    </xf>
    <xf numFmtId="168" fontId="8" fillId="6" borderId="1" xfId="0" quotePrefix="1" applyNumberFormat="1" applyFont="1" applyFill="1" applyBorder="1" applyAlignment="1">
      <alignment horizontal="center"/>
    </xf>
    <xf numFmtId="2" fontId="8" fillId="6" borderId="1" xfId="0" quotePrefix="1" applyNumberFormat="1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4" fontId="9" fillId="3" borderId="20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4" fontId="9" fillId="3" borderId="13" xfId="0" applyNumberFormat="1" applyFont="1" applyFill="1" applyBorder="1" applyAlignment="1">
      <alignment horizontal="center"/>
    </xf>
    <xf numFmtId="20" fontId="9" fillId="3" borderId="20" xfId="0" applyNumberFormat="1" applyFont="1" applyFill="1" applyBorder="1" applyAlignment="1">
      <alignment horizontal="center"/>
    </xf>
    <xf numFmtId="20" fontId="9" fillId="3" borderId="1" xfId="0" applyNumberFormat="1" applyFont="1" applyFill="1" applyBorder="1" applyAlignment="1">
      <alignment horizontal="center"/>
    </xf>
    <xf numFmtId="20" fontId="9" fillId="3" borderId="13" xfId="0" applyNumberFormat="1" applyFont="1" applyFill="1" applyBorder="1" applyAlignment="1">
      <alignment horizontal="center"/>
    </xf>
    <xf numFmtId="4" fontId="9" fillId="3" borderId="18" xfId="0" applyNumberFormat="1" applyFont="1" applyFill="1" applyBorder="1" applyAlignment="1">
      <alignment horizontal="center"/>
    </xf>
    <xf numFmtId="4" fontId="9" fillId="3" borderId="21" xfId="0" applyNumberFormat="1" applyFont="1" applyFill="1" applyBorder="1" applyAlignment="1">
      <alignment horizontal="center"/>
    </xf>
    <xf numFmtId="20" fontId="9" fillId="3" borderId="9" xfId="0" applyNumberFormat="1" applyFont="1" applyFill="1" applyBorder="1" applyAlignment="1">
      <alignment horizontal="center"/>
    </xf>
    <xf numFmtId="20" fontId="9" fillId="3" borderId="18" xfId="0" applyNumberFormat="1" applyFont="1" applyFill="1" applyBorder="1" applyAlignment="1">
      <alignment horizontal="center"/>
    </xf>
    <xf numFmtId="20" fontId="9" fillId="3" borderId="21" xfId="0" applyNumberFormat="1" applyFont="1" applyFill="1" applyBorder="1" applyAlignment="1">
      <alignment horizontal="center"/>
    </xf>
    <xf numFmtId="4" fontId="9" fillId="3" borderId="19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2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</cellXfs>
  <cellStyles count="78">
    <cellStyle name="20% - Accent1" xfId="16" builtinId="30" customBuiltin="1"/>
    <cellStyle name="20% - Accent2" xfId="19" builtinId="34" customBuiltin="1"/>
    <cellStyle name="20% - Accent3" xfId="22" builtinId="38" customBuiltin="1"/>
    <cellStyle name="20% - Accent4" xfId="25" builtinId="42" customBuiltin="1"/>
    <cellStyle name="20% - Accent5" xfId="28" builtinId="46" customBuiltin="1"/>
    <cellStyle name="20% - Accent6" xfId="31" builtinId="50" customBuiltin="1"/>
    <cellStyle name="40% - Accent1" xfId="17" builtinId="31" customBuiltin="1"/>
    <cellStyle name="40% - Accent2" xfId="20" builtinId="35" customBuiltin="1"/>
    <cellStyle name="40% - Accent3" xfId="23" builtinId="39" customBuiltin="1"/>
    <cellStyle name="40% - Accent4" xfId="26" builtinId="43" customBuiltin="1"/>
    <cellStyle name="40% - Accent5" xfId="29" builtinId="47" customBuiltin="1"/>
    <cellStyle name="40% - Accent6" xfId="32" builtinId="51" customBuiltin="1"/>
    <cellStyle name="60% - Accent1 2" xfId="55" xr:uid="{00000000-0005-0000-0000-00000C000000}"/>
    <cellStyle name="60% - Accent1 3" xfId="62" xr:uid="{00000000-0005-0000-0000-00000D000000}"/>
    <cellStyle name="60% - Accent1 4" xfId="71" xr:uid="{00000000-0005-0000-0000-00000E000000}"/>
    <cellStyle name="60% - Accent1 5" xfId="45" xr:uid="{00000000-0005-0000-0000-00000F000000}"/>
    <cellStyle name="60% - Accent2 2" xfId="56" xr:uid="{00000000-0005-0000-0000-000010000000}"/>
    <cellStyle name="60% - Accent2 3" xfId="63" xr:uid="{00000000-0005-0000-0000-000011000000}"/>
    <cellStyle name="60% - Accent2 4" xfId="72" xr:uid="{00000000-0005-0000-0000-000012000000}"/>
    <cellStyle name="60% - Accent2 5" xfId="46" xr:uid="{00000000-0005-0000-0000-000013000000}"/>
    <cellStyle name="60% - Accent3 2" xfId="57" xr:uid="{00000000-0005-0000-0000-000014000000}"/>
    <cellStyle name="60% - Accent3 3" xfId="64" xr:uid="{00000000-0005-0000-0000-000015000000}"/>
    <cellStyle name="60% - Accent3 4" xfId="73" xr:uid="{00000000-0005-0000-0000-000016000000}"/>
    <cellStyle name="60% - Accent3 5" xfId="47" xr:uid="{00000000-0005-0000-0000-000017000000}"/>
    <cellStyle name="60% - Accent4 2" xfId="58" xr:uid="{00000000-0005-0000-0000-000018000000}"/>
    <cellStyle name="60% - Accent4 3" xfId="65" xr:uid="{00000000-0005-0000-0000-000019000000}"/>
    <cellStyle name="60% - Accent4 4" xfId="74" xr:uid="{00000000-0005-0000-0000-00001A000000}"/>
    <cellStyle name="60% - Accent4 5" xfId="48" xr:uid="{00000000-0005-0000-0000-00001B000000}"/>
    <cellStyle name="60% - Accent5 2" xfId="59" xr:uid="{00000000-0005-0000-0000-00001C000000}"/>
    <cellStyle name="60% - Accent5 3" xfId="66" xr:uid="{00000000-0005-0000-0000-00001D000000}"/>
    <cellStyle name="60% - Accent5 4" xfId="75" xr:uid="{00000000-0005-0000-0000-00001E000000}"/>
    <cellStyle name="60% - Accent5 5" xfId="49" xr:uid="{00000000-0005-0000-0000-00001F000000}"/>
    <cellStyle name="60% - Accent6 2" xfId="60" xr:uid="{00000000-0005-0000-0000-000020000000}"/>
    <cellStyle name="60% - Accent6 3" xfId="67" xr:uid="{00000000-0005-0000-0000-000021000000}"/>
    <cellStyle name="60% - Accent6 4" xfId="76" xr:uid="{00000000-0005-0000-0000-000022000000}"/>
    <cellStyle name="60% - Accent6 5" xfId="50" xr:uid="{00000000-0005-0000-0000-000023000000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0" xfId="36" xr:uid="{00000000-0005-0000-0000-00002D000000}"/>
    <cellStyle name="Comma0 2" xfId="39" xr:uid="{00000000-0005-0000-0000-00002E000000}"/>
    <cellStyle name="Currency0" xfId="37" xr:uid="{00000000-0005-0000-0000-00002F000000}"/>
    <cellStyle name="Currency0 2" xfId="40" xr:uid="{00000000-0005-0000-0000-000030000000}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77" builtinId="8"/>
    <cellStyle name="Input" xfId="7" builtinId="20" customBuiltin="1"/>
    <cellStyle name="Linked Cell" xfId="10" builtinId="24" customBuiltin="1"/>
    <cellStyle name="Neutral 2" xfId="54" xr:uid="{00000000-0005-0000-0000-00003A000000}"/>
    <cellStyle name="Neutral 3" xfId="61" xr:uid="{00000000-0005-0000-0000-00003B000000}"/>
    <cellStyle name="Neutral 4" xfId="70" xr:uid="{00000000-0005-0000-0000-00003C000000}"/>
    <cellStyle name="Neutral 5" xfId="43" xr:uid="{00000000-0005-0000-0000-00003D000000}"/>
    <cellStyle name="Normal" xfId="0" builtinId="0"/>
    <cellStyle name="Normal 2" xfId="34" xr:uid="{00000000-0005-0000-0000-00003F000000}"/>
    <cellStyle name="Normal 2 2" xfId="41" xr:uid="{00000000-0005-0000-0000-000040000000}"/>
    <cellStyle name="Normal 2 3" xfId="35" xr:uid="{00000000-0005-0000-0000-000041000000}"/>
    <cellStyle name="Normal 2 4" xfId="53" xr:uid="{00000000-0005-0000-0000-000042000000}"/>
    <cellStyle name="Normal 2 5" xfId="52" xr:uid="{00000000-0005-0000-0000-000043000000}"/>
    <cellStyle name="Normal 3" xfId="38" xr:uid="{00000000-0005-0000-0000-000044000000}"/>
    <cellStyle name="Normal 4" xfId="42" xr:uid="{00000000-0005-0000-0000-000045000000}"/>
    <cellStyle name="Normal 5" xfId="68" xr:uid="{00000000-0005-0000-0000-000046000000}"/>
    <cellStyle name="Normal 6" xfId="33" xr:uid="{00000000-0005-0000-0000-000047000000}"/>
    <cellStyle name="Note 2" xfId="69" xr:uid="{00000000-0005-0000-0000-000048000000}"/>
    <cellStyle name="Note 3" xfId="44" xr:uid="{00000000-0005-0000-0000-000049000000}"/>
    <cellStyle name="Output" xfId="8" builtinId="21" customBuiltin="1"/>
    <cellStyle name="Title 2" xfId="51" xr:uid="{00000000-0005-0000-0000-00004B000000}"/>
    <cellStyle name="Total" xfId="14" builtinId="25" customBuiltin="1"/>
    <cellStyle name="Warning Text" xfId="12" builtinId="11" customBuiltin="1"/>
  </cellStyles>
  <dxfs count="8"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e Malers" id="{3F6A4C43-6157-4DFE-993A-8C1590CD14ED}" userId="Kate Malers" providerId="None"/>
  <person displayName="Kate Malers" id="{107D11AB-846B-4EB0-AD19-E6BAD00686D6}" userId="S::kmalers@waterearthtech.com::b08174d3-3e6c-4cb6-8e64-deaaff0a76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6" dT="2020-03-28T01:36:03.70" personId="{107D11AB-846B-4EB0-AD19-E6BAD00686D6}" id="{6F119F82-A6A6-4483-96F8-7FCBA013F7CD}">
    <text>New Rating and Referene Level for 2019 Forward</text>
  </threadedComment>
  <threadedComment ref="T20" dT="2020-01-31T21:54:40.97" personId="{107D11AB-846B-4EB0-AD19-E6BAD00686D6}" id="{1CC4426E-FCF6-43BC-B054-2EE471959299}">
    <text>Bad Data thru 5/13/2019</text>
  </threadedComment>
  <threadedComment ref="E39" dT="2021-03-22T19:23:53.92" personId="{3F6A4C43-6157-4DFE-993A-8C1590CD14ED}" id="{50C8EC2B-C1C5-46A8-9495-1A88635A8C12}">
    <text>Steel Gates installed 2004.  2011 rating should potentially be used starting in 2004?</text>
  </threadedComment>
  <threadedComment ref="T42" dT="2020-01-31T21:58:45.14" personId="{107D11AB-846B-4EB0-AD19-E6BAD00686D6}" id="{49993FF8-7B38-45C9-8EA6-62D0DCE8CAAB}">
    <text>Bad data prior to 8/20 PT replacement</text>
  </threadedComment>
  <threadedComment ref="M51" dT="2022-02-10T19:13:29.77" personId="{107D11AB-846B-4EB0-AD19-E6BAD00686D6}" id="{DE1A4399-D887-429B-8CDF-02EF22C38EBB}">
    <text>Flatlined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dfcd.org/FWP/ALERT/wl/" TargetMode="External"/><Relationship Id="rId1" Type="http://schemas.openxmlformats.org/officeDocument/2006/relationships/hyperlink" Target="https://www.udfcd.org/FWP/ALERT/wl/yearly-weekly/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FB156"/>
  <sheetViews>
    <sheetView tabSelected="1" zoomScale="96" zoomScaleNormal="96" zoomScaleSheetLayoutView="100" workbookViewId="0">
      <pane xSplit="3" ySplit="2" topLeftCell="D118" activePane="bottomRight" state="frozen"/>
      <selection pane="topRight" activeCell="D1" sqref="D1"/>
      <selection pane="bottomLeft" activeCell="A3" sqref="A3"/>
      <selection pane="bottomRight" activeCell="O136" sqref="O136"/>
    </sheetView>
  </sheetViews>
  <sheetFormatPr defaultColWidth="9.33203125" defaultRowHeight="13.2"/>
  <cols>
    <col min="1" max="1" width="6.6640625" style="473" customWidth="1"/>
    <col min="2" max="2" width="5.44140625" style="473" bestFit="1" customWidth="1"/>
    <col min="3" max="3" width="7.44140625" style="499" bestFit="1" customWidth="1"/>
    <col min="4" max="4" width="5.6640625" style="499" customWidth="1"/>
    <col min="5" max="5" width="18.6640625" style="473" customWidth="1"/>
    <col min="6" max="6" width="11.6640625" style="504" bestFit="1" customWidth="1"/>
    <col min="7" max="7" width="4.6640625" style="473" bestFit="1" customWidth="1"/>
    <col min="8" max="8" width="12.33203125" style="505" customWidth="1"/>
    <col min="9" max="9" width="10.6640625" style="475" bestFit="1" customWidth="1"/>
    <col min="10" max="10" width="10.6640625" style="476" bestFit="1" customWidth="1"/>
    <col min="11" max="11" width="9.6640625" style="478" bestFit="1" customWidth="1"/>
    <col min="12" max="24" width="9.6640625" style="478" customWidth="1"/>
    <col min="25" max="26" width="11.5546875" style="478" customWidth="1"/>
    <col min="27" max="27" width="11" style="478" customWidth="1"/>
    <col min="28" max="28" width="12.6640625" style="478" customWidth="1"/>
    <col min="29" max="30" width="11.5546875" style="478" customWidth="1"/>
    <col min="31" max="31" width="11" style="478" customWidth="1"/>
    <col min="32" max="32" width="12.6640625" style="478" customWidth="1"/>
    <col min="33" max="34" width="11.5546875" style="478" customWidth="1"/>
    <col min="35" max="35" width="11" style="478" customWidth="1"/>
    <col min="36" max="36" width="12.6640625" style="478" customWidth="1"/>
    <col min="37" max="38" width="11.5546875" style="478" customWidth="1"/>
    <col min="39" max="39" width="11" style="478" customWidth="1"/>
    <col min="40" max="40" width="12.6640625" style="296" bestFit="1" customWidth="1"/>
    <col min="41" max="42" width="11.5546875" style="296" bestFit="1" customWidth="1"/>
    <col min="43" max="43" width="11" style="296" bestFit="1" customWidth="1"/>
    <col min="44" max="44" width="18.33203125" style="478" bestFit="1" customWidth="1"/>
    <col min="45" max="45" width="11.6640625" style="478" customWidth="1"/>
    <col min="46" max="46" width="13.5546875" style="478" customWidth="1"/>
    <col min="47" max="47" width="11.6640625" style="478" customWidth="1"/>
    <col min="48" max="48" width="12.33203125" style="508" customWidth="1"/>
    <col min="49" max="49" width="10.6640625" style="509" bestFit="1" customWidth="1"/>
    <col min="50" max="50" width="10.6640625" style="510" bestFit="1" customWidth="1"/>
    <col min="51" max="51" width="9.6640625" style="511" bestFit="1" customWidth="1"/>
    <col min="52" max="52" width="12.33203125" style="508" customWidth="1"/>
    <col min="53" max="53" width="10.6640625" style="509" bestFit="1" customWidth="1"/>
    <col min="54" max="54" width="10.33203125" style="510" bestFit="1" customWidth="1"/>
    <col min="55" max="55" width="9.6640625" style="511" bestFit="1" customWidth="1"/>
    <col min="56" max="56" width="12.33203125" style="508" customWidth="1"/>
    <col min="57" max="57" width="10.6640625" style="509" bestFit="1" customWidth="1"/>
    <col min="58" max="58" width="10.33203125" style="510" bestFit="1" customWidth="1"/>
    <col min="59" max="59" width="9.6640625" style="511" bestFit="1" customWidth="1"/>
    <col min="60" max="60" width="12.33203125" style="508" customWidth="1"/>
    <col min="61" max="61" width="10.6640625" style="509" bestFit="1" customWidth="1"/>
    <col min="62" max="62" width="11" style="510" bestFit="1" customWidth="1"/>
    <col min="63" max="63" width="9.6640625" style="511" bestFit="1" customWidth="1"/>
    <col min="64" max="64" width="12.33203125" style="508" customWidth="1"/>
    <col min="65" max="65" width="10.6640625" style="509" bestFit="1" customWidth="1"/>
    <col min="66" max="66" width="9.6640625" style="510" customWidth="1"/>
    <col min="67" max="67" width="9.6640625" style="511" bestFit="1" customWidth="1"/>
    <col min="68" max="68" width="12.33203125" style="508" customWidth="1"/>
    <col min="69" max="69" width="10.6640625" style="509" bestFit="1" customWidth="1"/>
    <col min="70" max="70" width="10.33203125" style="510" bestFit="1" customWidth="1"/>
    <col min="71" max="71" width="9.6640625" style="511" bestFit="1" customWidth="1"/>
    <col min="72" max="72" width="12.33203125" style="508" customWidth="1"/>
    <col min="73" max="73" width="10.6640625" style="509" customWidth="1"/>
    <col min="74" max="74" width="10.33203125" style="510" bestFit="1" customWidth="1"/>
    <col min="75" max="75" width="9.6640625" style="511" customWidth="1"/>
    <col min="76" max="76" width="12.33203125" style="508" customWidth="1"/>
    <col min="77" max="77" width="10.6640625" style="509" customWidth="1"/>
    <col min="78" max="78" width="11" style="511" bestFit="1" customWidth="1"/>
    <col min="79" max="79" width="9.6640625" style="511" customWidth="1"/>
    <col min="80" max="80" width="12.33203125" style="508" customWidth="1"/>
    <col min="81" max="81" width="10.6640625" style="509" customWidth="1"/>
    <col min="82" max="82" width="10.33203125" style="511" bestFit="1" customWidth="1"/>
    <col min="83" max="83" width="9.6640625" style="511" customWidth="1"/>
    <col min="84" max="84" width="12.33203125" style="508" customWidth="1"/>
    <col min="85" max="85" width="10.6640625" style="509" customWidth="1"/>
    <col min="86" max="86" width="11" style="511" bestFit="1" customWidth="1"/>
    <col min="87" max="87" width="9.6640625" style="511" customWidth="1"/>
    <col min="88" max="88" width="12.33203125" style="508" customWidth="1"/>
    <col min="89" max="89" width="10.6640625" style="509" customWidth="1"/>
    <col min="90" max="90" width="11" style="511" customWidth="1"/>
    <col min="91" max="91" width="9.6640625" style="511" customWidth="1"/>
    <col min="92" max="92" width="12.33203125" style="508" customWidth="1"/>
    <col min="93" max="93" width="10.6640625" style="509" customWidth="1"/>
    <col min="94" max="94" width="11" style="511" bestFit="1" customWidth="1"/>
    <col min="95" max="95" width="9.6640625" style="511" customWidth="1"/>
    <col min="96" max="96" width="12.33203125" style="508" customWidth="1"/>
    <col min="97" max="97" width="10.6640625" style="509" customWidth="1"/>
    <col min="98" max="99" width="9.6640625" style="511" customWidth="1"/>
    <col min="100" max="100" width="12.33203125" style="508" customWidth="1"/>
    <col min="101" max="101" width="10.6640625" style="509" customWidth="1"/>
    <col min="102" max="103" width="9.6640625" style="511" customWidth="1"/>
    <col min="104" max="104" width="12.33203125" style="508" customWidth="1"/>
    <col min="105" max="105" width="10.6640625" style="509" customWidth="1"/>
    <col min="106" max="106" width="11.33203125" style="511" customWidth="1"/>
    <col min="107" max="107" width="9.6640625" style="511" customWidth="1"/>
    <col min="108" max="108" width="12.33203125" style="508" customWidth="1"/>
    <col min="109" max="109" width="10.6640625" style="509" customWidth="1"/>
    <col min="110" max="111" width="9.6640625" style="511" customWidth="1"/>
    <col min="112" max="112" width="12.33203125" style="508" customWidth="1"/>
    <col min="113" max="113" width="10.6640625" style="509" customWidth="1"/>
    <col min="114" max="114" width="11" style="511" bestFit="1" customWidth="1"/>
    <col min="115" max="115" width="9.6640625" style="511" customWidth="1"/>
    <col min="116" max="116" width="12.33203125" style="508" customWidth="1"/>
    <col min="117" max="117" width="10.6640625" style="509" customWidth="1"/>
    <col min="118" max="119" width="9.6640625" style="511" customWidth="1"/>
    <col min="120" max="120" width="12.33203125" style="508" customWidth="1"/>
    <col min="121" max="121" width="10.6640625" style="509" customWidth="1"/>
    <col min="122" max="123" width="9.6640625" style="511" customWidth="1"/>
    <col min="124" max="124" width="12.33203125" style="508" customWidth="1"/>
    <col min="125" max="125" width="10.6640625" style="509" customWidth="1"/>
    <col min="126" max="127" width="9.6640625" style="511" customWidth="1"/>
    <col min="128" max="128" width="12.33203125" style="508" customWidth="1"/>
    <col min="129" max="129" width="10.6640625" style="509" customWidth="1"/>
    <col min="130" max="131" width="9.6640625" style="511" customWidth="1"/>
    <col min="132" max="132" width="12.33203125" style="508" customWidth="1"/>
    <col min="133" max="133" width="10.6640625" style="509" customWidth="1"/>
    <col min="134" max="134" width="9.6640625" style="511" customWidth="1"/>
    <col min="135" max="135" width="9.6640625" style="512" customWidth="1"/>
    <col min="136" max="136" width="12.33203125" style="508" customWidth="1"/>
    <col min="137" max="137" width="10.6640625" style="509" customWidth="1"/>
    <col min="138" max="138" width="10.5546875" style="511" bestFit="1" customWidth="1"/>
    <col min="139" max="139" width="9.6640625" style="511" customWidth="1"/>
    <col min="140" max="140" width="12.33203125" style="508" customWidth="1"/>
    <col min="141" max="141" width="10.6640625" style="509" bestFit="1" customWidth="1"/>
    <col min="142" max="142" width="10.33203125" style="513" bestFit="1" customWidth="1"/>
    <col min="143" max="143" width="9.33203125" style="511"/>
    <col min="144" max="144" width="12.33203125" style="508" customWidth="1"/>
    <col min="145" max="145" width="10.6640625" style="509" bestFit="1" customWidth="1"/>
    <col min="146" max="146" width="10.33203125" style="511" bestFit="1" customWidth="1"/>
    <col min="147" max="147" width="9.33203125" style="511"/>
    <col min="148" max="148" width="12.33203125" style="508" customWidth="1"/>
    <col min="149" max="149" width="10.6640625" style="509" bestFit="1" customWidth="1"/>
    <col min="150" max="150" width="10.33203125" style="511" bestFit="1" customWidth="1"/>
    <col min="151" max="151" width="9.33203125" style="511"/>
    <col min="152" max="152" width="12.33203125" style="508" customWidth="1"/>
    <col min="153" max="153" width="10.6640625" style="509" bestFit="1" customWidth="1"/>
    <col min="154" max="154" width="10.33203125" style="511" bestFit="1" customWidth="1"/>
    <col min="155" max="155" width="9.33203125" style="511"/>
    <col min="156" max="156" width="114.5546875" style="473" bestFit="1" customWidth="1"/>
    <col min="157" max="16384" width="9.33203125" style="47"/>
  </cols>
  <sheetData>
    <row r="1" spans="1:917 1246:3538" s="4" customFormat="1" ht="13.8" thickBot="1">
      <c r="A1" s="1"/>
      <c r="B1" s="2"/>
      <c r="C1" s="2"/>
      <c r="D1" s="2"/>
      <c r="E1" s="2"/>
      <c r="F1" s="3"/>
      <c r="G1" s="2"/>
      <c r="H1" s="765" t="s">
        <v>221</v>
      </c>
      <c r="I1" s="766"/>
      <c r="J1" s="766"/>
      <c r="K1" s="767"/>
      <c r="L1" s="747">
        <v>2021</v>
      </c>
      <c r="M1" s="748"/>
      <c r="N1" s="748"/>
      <c r="O1" s="749"/>
      <c r="P1" s="747">
        <v>2020</v>
      </c>
      <c r="Q1" s="748"/>
      <c r="R1" s="748"/>
      <c r="S1" s="749"/>
      <c r="T1" s="771">
        <v>2019</v>
      </c>
      <c r="U1" s="772"/>
      <c r="V1" s="772"/>
      <c r="W1" s="773"/>
      <c r="X1" s="771">
        <v>2018</v>
      </c>
      <c r="Y1" s="772"/>
      <c r="Z1" s="772"/>
      <c r="AA1" s="773"/>
      <c r="AB1" s="768">
        <v>2017</v>
      </c>
      <c r="AC1" s="769"/>
      <c r="AD1" s="769"/>
      <c r="AE1" s="770"/>
      <c r="AF1" s="769">
        <v>2016</v>
      </c>
      <c r="AG1" s="769"/>
      <c r="AH1" s="769"/>
      <c r="AI1" s="770"/>
      <c r="AJ1" s="768">
        <v>2015</v>
      </c>
      <c r="AK1" s="769"/>
      <c r="AL1" s="769"/>
      <c r="AM1" s="770"/>
      <c r="AN1" s="768">
        <v>2014</v>
      </c>
      <c r="AO1" s="769"/>
      <c r="AP1" s="769"/>
      <c r="AQ1" s="770"/>
      <c r="AR1" s="747">
        <v>2013</v>
      </c>
      <c r="AS1" s="748"/>
      <c r="AT1" s="748"/>
      <c r="AU1" s="749"/>
      <c r="AV1" s="762">
        <v>2012</v>
      </c>
      <c r="AW1" s="763"/>
      <c r="AX1" s="763"/>
      <c r="AY1" s="764"/>
      <c r="AZ1" s="762">
        <v>2011</v>
      </c>
      <c r="BA1" s="763"/>
      <c r="BB1" s="763"/>
      <c r="BC1" s="764"/>
      <c r="BD1" s="762">
        <v>2010</v>
      </c>
      <c r="BE1" s="763"/>
      <c r="BF1" s="763"/>
      <c r="BG1" s="764"/>
      <c r="BH1" s="762">
        <v>2009</v>
      </c>
      <c r="BI1" s="763"/>
      <c r="BJ1" s="763"/>
      <c r="BK1" s="764"/>
      <c r="BL1" s="762">
        <v>2008</v>
      </c>
      <c r="BM1" s="763"/>
      <c r="BN1" s="763"/>
      <c r="BO1" s="764"/>
      <c r="BP1" s="762">
        <v>2007</v>
      </c>
      <c r="BQ1" s="763"/>
      <c r="BR1" s="763"/>
      <c r="BS1" s="764"/>
      <c r="BT1" s="762">
        <v>2006</v>
      </c>
      <c r="BU1" s="763"/>
      <c r="BV1" s="763"/>
      <c r="BW1" s="764"/>
      <c r="BX1" s="774">
        <v>2005</v>
      </c>
      <c r="BY1" s="775"/>
      <c r="BZ1" s="775"/>
      <c r="CA1" s="775"/>
      <c r="CB1" s="763">
        <v>2004</v>
      </c>
      <c r="CC1" s="763"/>
      <c r="CD1" s="763"/>
      <c r="CE1" s="763"/>
      <c r="CF1" s="763">
        <v>2003</v>
      </c>
      <c r="CG1" s="763"/>
      <c r="CH1" s="763"/>
      <c r="CI1" s="763"/>
      <c r="CJ1" s="763">
        <v>2002</v>
      </c>
      <c r="CK1" s="763"/>
      <c r="CL1" s="763"/>
      <c r="CM1" s="763"/>
      <c r="CN1" s="763">
        <v>2001</v>
      </c>
      <c r="CO1" s="763"/>
      <c r="CP1" s="763"/>
      <c r="CQ1" s="763"/>
      <c r="CR1" s="763">
        <v>2000</v>
      </c>
      <c r="CS1" s="763"/>
      <c r="CT1" s="763"/>
      <c r="CU1" s="776"/>
      <c r="CV1" s="763">
        <v>1999</v>
      </c>
      <c r="CW1" s="763"/>
      <c r="CX1" s="763"/>
      <c r="CY1" s="763"/>
      <c r="CZ1" s="763">
        <v>1998</v>
      </c>
      <c r="DA1" s="763"/>
      <c r="DB1" s="763"/>
      <c r="DC1" s="763"/>
      <c r="DD1" s="763">
        <v>1997</v>
      </c>
      <c r="DE1" s="763"/>
      <c r="DF1" s="763"/>
      <c r="DG1" s="763"/>
      <c r="DH1" s="763">
        <v>1996</v>
      </c>
      <c r="DI1" s="763"/>
      <c r="DJ1" s="763"/>
      <c r="DK1" s="763"/>
      <c r="DL1" s="763">
        <v>1995</v>
      </c>
      <c r="DM1" s="763"/>
      <c r="DN1" s="763"/>
      <c r="DO1" s="763"/>
      <c r="DP1" s="763">
        <v>1994</v>
      </c>
      <c r="DQ1" s="763"/>
      <c r="DR1" s="763"/>
      <c r="DS1" s="763"/>
      <c r="DT1" s="763">
        <v>1993</v>
      </c>
      <c r="DU1" s="763"/>
      <c r="DV1" s="763"/>
      <c r="DW1" s="763"/>
      <c r="DX1" s="763">
        <v>1992</v>
      </c>
      <c r="DY1" s="763"/>
      <c r="DZ1" s="763"/>
      <c r="EA1" s="763"/>
      <c r="EB1" s="763">
        <v>1991</v>
      </c>
      <c r="EC1" s="763"/>
      <c r="ED1" s="763"/>
      <c r="EE1" s="763"/>
      <c r="EF1" s="763">
        <v>1990</v>
      </c>
      <c r="EG1" s="763"/>
      <c r="EH1" s="763"/>
      <c r="EI1" s="763"/>
      <c r="EJ1" s="763">
        <v>1989</v>
      </c>
      <c r="EK1" s="763"/>
      <c r="EL1" s="763"/>
      <c r="EM1" s="763"/>
      <c r="EN1" s="763">
        <v>1988</v>
      </c>
      <c r="EO1" s="763"/>
      <c r="EP1" s="763"/>
      <c r="EQ1" s="763"/>
      <c r="ER1" s="763">
        <v>1987</v>
      </c>
      <c r="ES1" s="763"/>
      <c r="ET1" s="763"/>
      <c r="EU1" s="763"/>
      <c r="EV1" s="763">
        <v>1986</v>
      </c>
      <c r="EW1" s="763"/>
      <c r="EX1" s="763"/>
      <c r="EY1" s="763"/>
    </row>
    <row r="2" spans="1:917 1246:3538" s="37" customFormat="1" ht="14.4" thickTop="1" thickBot="1">
      <c r="A2" s="5" t="s">
        <v>153</v>
      </c>
      <c r="B2" s="5" t="s">
        <v>154</v>
      </c>
      <c r="C2" s="6" t="s">
        <v>155</v>
      </c>
      <c r="D2" s="7" t="s">
        <v>222</v>
      </c>
      <c r="E2" s="8" t="s">
        <v>157</v>
      </c>
      <c r="F2" s="9" t="s">
        <v>191</v>
      </c>
      <c r="G2" s="10" t="s">
        <v>176</v>
      </c>
      <c r="H2" s="15" t="s">
        <v>148</v>
      </c>
      <c r="I2" s="16" t="s">
        <v>149</v>
      </c>
      <c r="J2" s="17" t="s">
        <v>150</v>
      </c>
      <c r="K2" s="18" t="s">
        <v>151</v>
      </c>
      <c r="L2" s="15" t="s">
        <v>148</v>
      </c>
      <c r="M2" s="16" t="s">
        <v>149</v>
      </c>
      <c r="N2" s="17" t="s">
        <v>150</v>
      </c>
      <c r="O2" s="18" t="s">
        <v>151</v>
      </c>
      <c r="P2" s="15" t="s">
        <v>148</v>
      </c>
      <c r="Q2" s="16" t="s">
        <v>149</v>
      </c>
      <c r="R2" s="17" t="s">
        <v>150</v>
      </c>
      <c r="S2" s="18" t="s">
        <v>151</v>
      </c>
      <c r="T2" s="597" t="s">
        <v>148</v>
      </c>
      <c r="U2" s="598" t="s">
        <v>149</v>
      </c>
      <c r="V2" s="599" t="s">
        <v>150</v>
      </c>
      <c r="W2" s="605" t="s">
        <v>151</v>
      </c>
      <c r="X2" s="597" t="s">
        <v>148</v>
      </c>
      <c r="Y2" s="598" t="s">
        <v>149</v>
      </c>
      <c r="Z2" s="599" t="s">
        <v>150</v>
      </c>
      <c r="AA2" s="600" t="s">
        <v>151</v>
      </c>
      <c r="AB2" s="549" t="s">
        <v>148</v>
      </c>
      <c r="AC2" s="16" t="s">
        <v>149</v>
      </c>
      <c r="AD2" s="17" t="s">
        <v>150</v>
      </c>
      <c r="AE2" s="535" t="s">
        <v>151</v>
      </c>
      <c r="AF2" s="531" t="s">
        <v>148</v>
      </c>
      <c r="AG2" s="12" t="s">
        <v>149</v>
      </c>
      <c r="AH2" s="13" t="s">
        <v>150</v>
      </c>
      <c r="AI2" s="14" t="s">
        <v>151</v>
      </c>
      <c r="AJ2" s="15" t="s">
        <v>148</v>
      </c>
      <c r="AK2" s="16" t="s">
        <v>149</v>
      </c>
      <c r="AL2" s="17" t="s">
        <v>150</v>
      </c>
      <c r="AM2" s="18" t="s">
        <v>151</v>
      </c>
      <c r="AN2" s="19" t="s">
        <v>148</v>
      </c>
      <c r="AO2" s="20" t="s">
        <v>149</v>
      </c>
      <c r="AP2" s="21" t="s">
        <v>150</v>
      </c>
      <c r="AQ2" s="22" t="s">
        <v>151</v>
      </c>
      <c r="AR2" s="11" t="s">
        <v>148</v>
      </c>
      <c r="AS2" s="12" t="s">
        <v>149</v>
      </c>
      <c r="AT2" s="13" t="s">
        <v>150</v>
      </c>
      <c r="AU2" s="14" t="s">
        <v>151</v>
      </c>
      <c r="AV2" s="23" t="s">
        <v>148</v>
      </c>
      <c r="AW2" s="24" t="s">
        <v>149</v>
      </c>
      <c r="AX2" s="25" t="s">
        <v>150</v>
      </c>
      <c r="AY2" s="26" t="s">
        <v>151</v>
      </c>
      <c r="AZ2" s="23" t="s">
        <v>148</v>
      </c>
      <c r="BA2" s="24" t="s">
        <v>149</v>
      </c>
      <c r="BB2" s="25" t="s">
        <v>150</v>
      </c>
      <c r="BC2" s="26" t="s">
        <v>151</v>
      </c>
      <c r="BD2" s="23" t="s">
        <v>148</v>
      </c>
      <c r="BE2" s="24" t="s">
        <v>149</v>
      </c>
      <c r="BF2" s="25" t="s">
        <v>150</v>
      </c>
      <c r="BG2" s="26" t="s">
        <v>151</v>
      </c>
      <c r="BH2" s="23" t="s">
        <v>148</v>
      </c>
      <c r="BI2" s="24" t="s">
        <v>149</v>
      </c>
      <c r="BJ2" s="25" t="s">
        <v>150</v>
      </c>
      <c r="BK2" s="27" t="s">
        <v>151</v>
      </c>
      <c r="BL2" s="23" t="s">
        <v>148</v>
      </c>
      <c r="BM2" s="24" t="s">
        <v>149</v>
      </c>
      <c r="BN2" s="25" t="s">
        <v>150</v>
      </c>
      <c r="BO2" s="27" t="s">
        <v>151</v>
      </c>
      <c r="BP2" s="23" t="s">
        <v>148</v>
      </c>
      <c r="BQ2" s="24" t="s">
        <v>149</v>
      </c>
      <c r="BR2" s="25" t="s">
        <v>150</v>
      </c>
      <c r="BS2" s="27" t="s">
        <v>151</v>
      </c>
      <c r="BT2" s="23" t="s">
        <v>148</v>
      </c>
      <c r="BU2" s="24" t="s">
        <v>149</v>
      </c>
      <c r="BV2" s="25" t="s">
        <v>150</v>
      </c>
      <c r="BW2" s="27" t="s">
        <v>151</v>
      </c>
      <c r="BX2" s="23" t="s">
        <v>148</v>
      </c>
      <c r="BY2" s="24" t="s">
        <v>149</v>
      </c>
      <c r="BZ2" s="28" t="s">
        <v>150</v>
      </c>
      <c r="CA2" s="27" t="s">
        <v>151</v>
      </c>
      <c r="CB2" s="23" t="s">
        <v>148</v>
      </c>
      <c r="CC2" s="24" t="s">
        <v>149</v>
      </c>
      <c r="CD2" s="28" t="s">
        <v>150</v>
      </c>
      <c r="CE2" s="27" t="s">
        <v>151</v>
      </c>
      <c r="CF2" s="23" t="s">
        <v>148</v>
      </c>
      <c r="CG2" s="24" t="s">
        <v>149</v>
      </c>
      <c r="CH2" s="28" t="s">
        <v>150</v>
      </c>
      <c r="CI2" s="27" t="s">
        <v>151</v>
      </c>
      <c r="CJ2" s="23" t="s">
        <v>148</v>
      </c>
      <c r="CK2" s="24" t="s">
        <v>149</v>
      </c>
      <c r="CL2" s="28" t="s">
        <v>150</v>
      </c>
      <c r="CM2" s="27" t="s">
        <v>151</v>
      </c>
      <c r="CN2" s="23" t="s">
        <v>148</v>
      </c>
      <c r="CO2" s="24" t="s">
        <v>149</v>
      </c>
      <c r="CP2" s="28" t="s">
        <v>150</v>
      </c>
      <c r="CQ2" s="27" t="s">
        <v>151</v>
      </c>
      <c r="CR2" s="23" t="s">
        <v>148</v>
      </c>
      <c r="CS2" s="24" t="s">
        <v>149</v>
      </c>
      <c r="CT2" s="28" t="s">
        <v>150</v>
      </c>
      <c r="CU2" s="27" t="s">
        <v>151</v>
      </c>
      <c r="CV2" s="23" t="s">
        <v>148</v>
      </c>
      <c r="CW2" s="24" t="s">
        <v>149</v>
      </c>
      <c r="CX2" s="28" t="s">
        <v>150</v>
      </c>
      <c r="CY2" s="27" t="s">
        <v>151</v>
      </c>
      <c r="CZ2" s="23" t="s">
        <v>148</v>
      </c>
      <c r="DA2" s="24" t="s">
        <v>149</v>
      </c>
      <c r="DB2" s="28" t="s">
        <v>150</v>
      </c>
      <c r="DC2" s="27" t="s">
        <v>151</v>
      </c>
      <c r="DD2" s="23" t="s">
        <v>148</v>
      </c>
      <c r="DE2" s="24" t="s">
        <v>149</v>
      </c>
      <c r="DF2" s="28" t="s">
        <v>150</v>
      </c>
      <c r="DG2" s="27" t="s">
        <v>151</v>
      </c>
      <c r="DH2" s="23" t="s">
        <v>148</v>
      </c>
      <c r="DI2" s="24" t="s">
        <v>149</v>
      </c>
      <c r="DJ2" s="28" t="s">
        <v>150</v>
      </c>
      <c r="DK2" s="27" t="s">
        <v>151</v>
      </c>
      <c r="DL2" s="23" t="s">
        <v>148</v>
      </c>
      <c r="DM2" s="24" t="s">
        <v>149</v>
      </c>
      <c r="DN2" s="28" t="s">
        <v>150</v>
      </c>
      <c r="DO2" s="27" t="s">
        <v>151</v>
      </c>
      <c r="DP2" s="23" t="s">
        <v>148</v>
      </c>
      <c r="DQ2" s="24" t="s">
        <v>149</v>
      </c>
      <c r="DR2" s="28" t="s">
        <v>150</v>
      </c>
      <c r="DS2" s="27" t="s">
        <v>151</v>
      </c>
      <c r="DT2" s="23" t="s">
        <v>148</v>
      </c>
      <c r="DU2" s="24" t="s">
        <v>149</v>
      </c>
      <c r="DV2" s="28" t="s">
        <v>150</v>
      </c>
      <c r="DW2" s="27" t="s">
        <v>151</v>
      </c>
      <c r="DX2" s="23" t="s">
        <v>148</v>
      </c>
      <c r="DY2" s="24" t="s">
        <v>149</v>
      </c>
      <c r="DZ2" s="28" t="s">
        <v>150</v>
      </c>
      <c r="EA2" s="27" t="s">
        <v>151</v>
      </c>
      <c r="EB2" s="29" t="s">
        <v>148</v>
      </c>
      <c r="EC2" s="30" t="s">
        <v>149</v>
      </c>
      <c r="ED2" s="31" t="s">
        <v>150</v>
      </c>
      <c r="EE2" s="32" t="s">
        <v>151</v>
      </c>
      <c r="EF2" s="33" t="s">
        <v>148</v>
      </c>
      <c r="EG2" s="30" t="s">
        <v>149</v>
      </c>
      <c r="EH2" s="31" t="s">
        <v>150</v>
      </c>
      <c r="EI2" s="34" t="s">
        <v>151</v>
      </c>
      <c r="EJ2" s="33" t="s">
        <v>148</v>
      </c>
      <c r="EK2" s="30" t="s">
        <v>149</v>
      </c>
      <c r="EL2" s="35" t="s">
        <v>150</v>
      </c>
      <c r="EM2" s="32" t="s">
        <v>151</v>
      </c>
      <c r="EN2" s="33" t="s">
        <v>148</v>
      </c>
      <c r="EO2" s="30" t="s">
        <v>149</v>
      </c>
      <c r="EP2" s="31" t="s">
        <v>150</v>
      </c>
      <c r="EQ2" s="32" t="s">
        <v>151</v>
      </c>
      <c r="ER2" s="33" t="s">
        <v>148</v>
      </c>
      <c r="ES2" s="30" t="s">
        <v>149</v>
      </c>
      <c r="ET2" s="31" t="s">
        <v>150</v>
      </c>
      <c r="EU2" s="32" t="s">
        <v>151</v>
      </c>
      <c r="EV2" s="33" t="s">
        <v>148</v>
      </c>
      <c r="EW2" s="30" t="s">
        <v>149</v>
      </c>
      <c r="EX2" s="31" t="s">
        <v>150</v>
      </c>
      <c r="EY2" s="32" t="s">
        <v>151</v>
      </c>
      <c r="EZ2" s="36" t="s">
        <v>228</v>
      </c>
    </row>
    <row r="3" spans="1:917 1246:3538" ht="13.8" thickBot="1">
      <c r="A3" s="38" t="s">
        <v>0</v>
      </c>
      <c r="B3" s="39">
        <v>100</v>
      </c>
      <c r="C3" s="40">
        <v>103</v>
      </c>
      <c r="D3" s="40"/>
      <c r="E3" s="39" t="s">
        <v>1</v>
      </c>
      <c r="F3" s="41">
        <v>32293</v>
      </c>
      <c r="G3" s="42" t="s">
        <v>2</v>
      </c>
      <c r="H3" s="641">
        <f>MAX(L3,P3,T3,X3,AB3,AF3,AJ3,AN3,AR3,AV3,AZ3,BD3,BH3,BL3,BP3,BT3,BX3,CB3,CF3,CJ3,CN3,CR3,CV3,CZ3,DD3,DH3,DL3,DP3,DT3,DX3,EB3,EF3,EN3,ER3,EV3)</f>
        <v>27.2</v>
      </c>
      <c r="I3" s="642">
        <f>INDEX(L3:EY3,1,(MATCH(MAX(L3,P3,T3,X3,AB3,AF3,AJ3,AN3,AR3,AV3,AZ3,BD3,BH3,BL3,BP3,BT3,BX3,CB3,CF3,CJ3,CN3,CR3,CV3,CZ3,DD3,DH3,DL3,DP3,DT3,DX3,EB3,EF3,EN3,ER3,EV3),L3:EY3,0)+1))</f>
        <v>3010</v>
      </c>
      <c r="J3" s="643">
        <f>INDEX(L3:EY3,1,(MATCH(MAX(L3,P3,T3,X3,AB3,AF3,AJ3,AN3,AR3,AV3,AZ3,BD3,BH3,BL3,BP3,BT3,BX3,CB3,CF3,CJ3,CN3,CR3,CV3,CZ3,DD3,DH3,DL3,DP3,DT3,DX3,EB3,EF3,EN3,ER3,EV3),L3:EY3,0)+2))</f>
        <v>33441</v>
      </c>
      <c r="K3" s="699">
        <f>INDEX(L3:EY3,1,(MATCH(MAX(L3,P3,T3,X3,AB3,AF3,AJ3,AN3,AR3,AV3,AZ3,BD3,BH3,BL3,BP3,BT3,BX3,CB3,CF3,CJ3,CN3,CR3,CV3,CZ3,DD3,DH3,DL3,DP3,DT3,DX3,EB3,EF3,EN3,ER3,EV3),L3:EY3,0)+3))</f>
        <v>0.63263888888888886</v>
      </c>
      <c r="L3" s="646">
        <v>23.63</v>
      </c>
      <c r="M3" s="652">
        <v>576</v>
      </c>
      <c r="N3" s="700">
        <v>44372</v>
      </c>
      <c r="O3" s="701">
        <v>0.91603009259415558</v>
      </c>
      <c r="P3" s="646">
        <v>22.27</v>
      </c>
      <c r="Q3" s="652">
        <v>205</v>
      </c>
      <c r="R3" s="700">
        <v>43975</v>
      </c>
      <c r="S3" s="701">
        <v>0.71597222222044365</v>
      </c>
      <c r="T3" s="645">
        <v>22.16</v>
      </c>
      <c r="U3" s="646">
        <v>184</v>
      </c>
      <c r="V3" s="647">
        <v>43659</v>
      </c>
      <c r="W3" s="648">
        <v>0.85833333333333339</v>
      </c>
      <c r="X3" s="649">
        <v>22.44</v>
      </c>
      <c r="Y3" s="650">
        <v>238</v>
      </c>
      <c r="Z3" s="647">
        <v>43348</v>
      </c>
      <c r="AA3" s="651">
        <v>0.6889467592627625</v>
      </c>
      <c r="AB3" s="645">
        <v>22.45</v>
      </c>
      <c r="AC3" s="652">
        <v>240</v>
      </c>
      <c r="AD3" s="647">
        <v>42863</v>
      </c>
      <c r="AE3" s="653">
        <v>0.66255787037037039</v>
      </c>
      <c r="AF3" s="723">
        <v>23.65</v>
      </c>
      <c r="AG3" s="730">
        <v>582</v>
      </c>
      <c r="AH3" s="654">
        <v>42549</v>
      </c>
      <c r="AI3" s="655">
        <v>0.80005787037225673</v>
      </c>
      <c r="AJ3" s="656">
        <v>24.38</v>
      </c>
      <c r="AK3" s="657">
        <v>941</v>
      </c>
      <c r="AL3" s="658">
        <v>42132</v>
      </c>
      <c r="AM3" s="659">
        <v>0.61010416666977108</v>
      </c>
      <c r="AN3" s="660">
        <v>22.49</v>
      </c>
      <c r="AO3" s="661">
        <v>250</v>
      </c>
      <c r="AP3" s="662">
        <v>41828</v>
      </c>
      <c r="AQ3" s="663">
        <v>4.9999999973806553E-3</v>
      </c>
      <c r="AR3" s="664">
        <v>23.71</v>
      </c>
      <c r="AS3" s="665">
        <v>703</v>
      </c>
      <c r="AT3" s="666">
        <v>41530.055520833332</v>
      </c>
      <c r="AU3" s="667">
        <v>5.5520833331684116E-2</v>
      </c>
      <c r="AV3" s="668"/>
      <c r="AW3" s="642"/>
      <c r="AX3" s="643"/>
      <c r="AY3" s="644"/>
      <c r="AZ3" s="669">
        <v>24.94</v>
      </c>
      <c r="BA3" s="670">
        <v>1340</v>
      </c>
      <c r="BB3" s="671">
        <v>40681</v>
      </c>
      <c r="BC3" s="672">
        <v>0.57777777777777783</v>
      </c>
      <c r="BD3" s="673">
        <v>24.26</v>
      </c>
      <c r="BE3" s="674">
        <v>934</v>
      </c>
      <c r="BF3" s="675">
        <v>40291</v>
      </c>
      <c r="BG3" s="676">
        <v>0.52500000000000002</v>
      </c>
      <c r="BH3" s="677">
        <v>24.22</v>
      </c>
      <c r="BI3" s="670">
        <v>918</v>
      </c>
      <c r="BJ3" s="671">
        <v>39990</v>
      </c>
      <c r="BK3" s="678">
        <v>0.65902777777777777</v>
      </c>
      <c r="BL3" s="679">
        <v>23.42</v>
      </c>
      <c r="BM3" s="680">
        <v>581</v>
      </c>
      <c r="BN3" s="681">
        <v>39676</v>
      </c>
      <c r="BO3" s="678">
        <v>0.5180555555555556</v>
      </c>
      <c r="BP3" s="677">
        <v>23.7</v>
      </c>
      <c r="BQ3" s="670">
        <v>677</v>
      </c>
      <c r="BR3" s="671">
        <v>39196</v>
      </c>
      <c r="BS3" s="678">
        <v>0.80555555555555547</v>
      </c>
      <c r="BT3" s="677">
        <v>24.36</v>
      </c>
      <c r="BU3" s="670">
        <v>976</v>
      </c>
      <c r="BV3" s="671">
        <v>38902</v>
      </c>
      <c r="BW3" s="678">
        <v>0.84305555555555556</v>
      </c>
      <c r="BX3" s="677">
        <v>22.6</v>
      </c>
      <c r="BY3" s="670">
        <v>298</v>
      </c>
      <c r="BZ3" s="671">
        <v>38568</v>
      </c>
      <c r="CA3" s="678">
        <v>0.24583333333333335</v>
      </c>
      <c r="CB3" s="677">
        <v>24.4</v>
      </c>
      <c r="CC3" s="670">
        <v>979</v>
      </c>
      <c r="CD3" s="671">
        <v>38146</v>
      </c>
      <c r="CE3" s="678">
        <v>0.90486111111111101</v>
      </c>
      <c r="CF3" s="677">
        <v>23.2</v>
      </c>
      <c r="CG3" s="670">
        <v>490</v>
      </c>
      <c r="CH3" s="671">
        <v>37730</v>
      </c>
      <c r="CI3" s="678">
        <v>0.1763888888888889</v>
      </c>
      <c r="CJ3" s="677">
        <v>23.1</v>
      </c>
      <c r="CK3" s="670">
        <v>460</v>
      </c>
      <c r="CL3" s="671">
        <v>37473</v>
      </c>
      <c r="CM3" s="678">
        <v>0.7416666666666667</v>
      </c>
      <c r="CN3" s="677">
        <v>24.4</v>
      </c>
      <c r="CO3" s="670">
        <v>1020</v>
      </c>
      <c r="CP3" s="671">
        <v>37085</v>
      </c>
      <c r="CQ3" s="678">
        <v>0.79305555555555562</v>
      </c>
      <c r="CR3" s="677">
        <v>25.2</v>
      </c>
      <c r="CS3" s="670">
        <v>1539</v>
      </c>
      <c r="CT3" s="671">
        <v>36724</v>
      </c>
      <c r="CU3" s="678">
        <v>3.0555555555555555E-2</v>
      </c>
      <c r="CV3" s="677">
        <v>26.4</v>
      </c>
      <c r="CW3" s="670">
        <v>2300</v>
      </c>
      <c r="CX3" s="671">
        <v>36300</v>
      </c>
      <c r="CY3" s="678">
        <v>0.65833333333333333</v>
      </c>
      <c r="CZ3" s="677">
        <v>24.7</v>
      </c>
      <c r="DA3" s="670">
        <v>1167</v>
      </c>
      <c r="DB3" s="671">
        <v>36084</v>
      </c>
      <c r="DC3" s="678">
        <v>0.57499999999999996</v>
      </c>
      <c r="DD3" s="677">
        <v>24.86</v>
      </c>
      <c r="DE3" s="670">
        <v>1291</v>
      </c>
      <c r="DF3" s="671">
        <v>35646</v>
      </c>
      <c r="DG3" s="678">
        <v>0.70763888888888893</v>
      </c>
      <c r="DH3" s="677">
        <v>25.24</v>
      </c>
      <c r="DI3" s="670">
        <v>1536</v>
      </c>
      <c r="DJ3" s="671">
        <v>35303</v>
      </c>
      <c r="DK3" s="678">
        <v>0.84791666666666676</v>
      </c>
      <c r="DL3" s="677">
        <v>24.9</v>
      </c>
      <c r="DM3" s="670">
        <v>1315</v>
      </c>
      <c r="DN3" s="671">
        <v>34895</v>
      </c>
      <c r="DO3" s="678">
        <v>0.96111111111111114</v>
      </c>
      <c r="DP3" s="677">
        <v>24.1</v>
      </c>
      <c r="DQ3" s="670">
        <v>882</v>
      </c>
      <c r="DR3" s="671">
        <v>34449</v>
      </c>
      <c r="DS3" s="678">
        <v>0.4375</v>
      </c>
      <c r="DT3" s="677">
        <v>23.8</v>
      </c>
      <c r="DU3" s="670">
        <v>756</v>
      </c>
      <c r="DV3" s="671">
        <v>34137</v>
      </c>
      <c r="DW3" s="678">
        <v>0.9590277777777777</v>
      </c>
      <c r="DX3" s="677">
        <v>23.4</v>
      </c>
      <c r="DY3" s="670">
        <v>588</v>
      </c>
      <c r="DZ3" s="671">
        <v>33840</v>
      </c>
      <c r="EA3" s="672">
        <v>0.18888888888888888</v>
      </c>
      <c r="EB3" s="682">
        <v>27.2</v>
      </c>
      <c r="EC3" s="683">
        <v>3010</v>
      </c>
      <c r="ED3" s="684">
        <v>33441</v>
      </c>
      <c r="EE3" s="685">
        <v>0.63263888888888886</v>
      </c>
      <c r="EF3" s="686">
        <v>24.8</v>
      </c>
      <c r="EG3" s="687">
        <v>1249</v>
      </c>
      <c r="EH3" s="688">
        <v>33062</v>
      </c>
      <c r="EI3" s="689">
        <v>0.67222222222222217</v>
      </c>
      <c r="EJ3" s="690">
        <v>24.41</v>
      </c>
      <c r="EK3" s="691">
        <v>996</v>
      </c>
      <c r="EL3" s="692">
        <v>32662</v>
      </c>
      <c r="EM3" s="693">
        <v>0.75694444444444453</v>
      </c>
      <c r="EN3" s="690">
        <v>24.11</v>
      </c>
      <c r="EO3" s="691">
        <v>870</v>
      </c>
      <c r="EP3" s="694">
        <v>32359</v>
      </c>
      <c r="EQ3" s="693">
        <v>4.9999999999999996E-2</v>
      </c>
      <c r="ER3" s="43"/>
      <c r="ES3" s="44"/>
      <c r="ET3" s="45"/>
      <c r="EU3" s="46"/>
      <c r="EV3" s="43"/>
      <c r="EW3" s="44"/>
      <c r="EX3" s="45"/>
      <c r="EY3" s="46"/>
      <c r="EZ3" s="47"/>
    </row>
    <row r="4" spans="1:917 1246:3538" ht="13.8" thickBot="1">
      <c r="A4" s="48" t="s">
        <v>3</v>
      </c>
      <c r="B4" s="49">
        <v>110</v>
      </c>
      <c r="C4" s="50">
        <v>113</v>
      </c>
      <c r="D4" s="50"/>
      <c r="E4" s="49" t="s">
        <v>4</v>
      </c>
      <c r="F4" s="51">
        <v>32409</v>
      </c>
      <c r="G4" s="52" t="s">
        <v>2</v>
      </c>
      <c r="H4" s="641">
        <f t="shared" ref="H4:H67" si="0">MAX(L4,P4,T4,X4,AB4,AF4,AJ4,AN4,AR4,AV4,AZ4,BD4,BH4,BL4,BP4,BT4,BX4,CB4,CF4,CJ4,CN4,CR4,CV4,CZ4,DD4,DH4,DL4,DP4,DT4,DX4,EB4,EF4,EN4,ER4,EV4)</f>
        <v>49.87</v>
      </c>
      <c r="I4" s="642">
        <f t="shared" ref="I4:I52" si="1">INDEX(L4:EY4,1,(MATCH(MAX(L4,P4,T4,X4,AB4,AF4,AJ4,AN4,AR4,AV4,AZ4,BD4,BH4,BL4,BP4,BT4,BX4,CB4,CF4,CJ4,CN4,CR4,CV4,CZ4,DD4,DH4,DL4,DP4,DT4,DX4,EB4,EF4,EN4,ER4,EV4),L4:EY4,0)+1))</f>
        <v>865</v>
      </c>
      <c r="J4" s="643">
        <f t="shared" ref="J4:J67" si="2">INDEX(L4:EY4,1,(MATCH(MAX(L4,P4,T4,X4,AB4,AF4,AJ4,AN4,AR4,AV4,AZ4,BD4,BH4,BL4,BP4,BT4,BX4,CB4,CF4,CJ4,CN4,CR4,CV4,CZ4,DD4,DH4,DL4,DP4,DT4,DX4,EB4,EF4,EN4,ER4,EV4),L4:EY4,0)+2))</f>
        <v>41529.88076388889</v>
      </c>
      <c r="K4" s="699">
        <f t="shared" ref="K4:K64" si="3">INDEX(L4:EY4,1,(MATCH(MAX(L4,P4,T4,X4,AB4,AF4,AJ4,AN4,AR4,AV4,AZ4,BD4,BH4,BL4,BP4,BT4,BX4,CB4,CF4,CJ4,CN4,CR4,CV4,CZ4,DD4,DH4,DL4,DP4,DT4,DX4,EB4,EF4,EN4,ER4,EV4),L4:EY4,0)+3))</f>
        <v>0.88076388889021473</v>
      </c>
      <c r="L4" s="646">
        <v>39</v>
      </c>
      <c r="M4" s="652">
        <v>0</v>
      </c>
      <c r="N4" s="700">
        <v>44385</v>
      </c>
      <c r="O4" s="701">
        <v>0.41732638888788642</v>
      </c>
      <c r="P4" s="646">
        <v>43.77</v>
      </c>
      <c r="Q4" s="652">
        <v>0</v>
      </c>
      <c r="R4" s="700">
        <v>44004</v>
      </c>
      <c r="S4" s="701">
        <v>0.29761574073927477</v>
      </c>
      <c r="T4" s="264">
        <v>43.71</v>
      </c>
      <c r="U4" s="450">
        <v>0</v>
      </c>
      <c r="V4" s="54">
        <v>43668</v>
      </c>
      <c r="W4" s="287">
        <v>0.11111111111111112</v>
      </c>
      <c r="X4" s="578">
        <v>41.29</v>
      </c>
      <c r="Y4" s="53">
        <v>0</v>
      </c>
      <c r="Z4" s="54">
        <v>43283</v>
      </c>
      <c r="AA4" s="55">
        <v>0.85185185185400769</v>
      </c>
      <c r="AB4" s="264">
        <v>44.65</v>
      </c>
      <c r="AC4" s="532">
        <v>0</v>
      </c>
      <c r="AD4" s="54">
        <v>42931</v>
      </c>
      <c r="AE4" s="61">
        <v>0.39122685185185185</v>
      </c>
      <c r="AF4" s="724">
        <v>44.16</v>
      </c>
      <c r="AG4" s="245">
        <v>0</v>
      </c>
      <c r="AH4" s="56">
        <v>42536</v>
      </c>
      <c r="AI4" s="57">
        <v>0.23315972222189885</v>
      </c>
      <c r="AJ4" s="58">
        <v>43</v>
      </c>
      <c r="AK4" s="59">
        <v>0</v>
      </c>
      <c r="AL4" s="60">
        <v>42135</v>
      </c>
      <c r="AM4" s="61">
        <v>0.54246527778013842</v>
      </c>
      <c r="AN4" s="62">
        <v>44.35</v>
      </c>
      <c r="AO4" s="63">
        <v>0</v>
      </c>
      <c r="AP4" s="64">
        <v>41838</v>
      </c>
      <c r="AQ4" s="65">
        <v>0.76912037037254777</v>
      </c>
      <c r="AR4" s="66">
        <v>49.87</v>
      </c>
      <c r="AS4" s="67">
        <v>865</v>
      </c>
      <c r="AT4" s="68">
        <v>41529.88076388889</v>
      </c>
      <c r="AU4" s="69">
        <v>0.88076388889021473</v>
      </c>
      <c r="AV4" s="70" t="s">
        <v>190</v>
      </c>
      <c r="AW4" s="71" t="s">
        <v>190</v>
      </c>
      <c r="AX4" s="72" t="s">
        <v>190</v>
      </c>
      <c r="AY4" s="73" t="s">
        <v>190</v>
      </c>
      <c r="AZ4" s="74">
        <v>46.12</v>
      </c>
      <c r="BA4" s="75">
        <v>12</v>
      </c>
      <c r="BB4" s="56">
        <v>40753</v>
      </c>
      <c r="BC4" s="76">
        <v>0.46111111111111108</v>
      </c>
      <c r="BD4" s="77">
        <v>46.74</v>
      </c>
      <c r="BE4" s="78">
        <v>74</v>
      </c>
      <c r="BF4" s="79">
        <v>40311</v>
      </c>
      <c r="BG4" s="80">
        <v>0.76388888888888884</v>
      </c>
      <c r="BH4" s="81" t="s">
        <v>190</v>
      </c>
      <c r="BI4" s="82" t="s">
        <v>190</v>
      </c>
      <c r="BJ4" s="83" t="s">
        <v>190</v>
      </c>
      <c r="BK4" s="84" t="s">
        <v>190</v>
      </c>
      <c r="BL4" s="74" t="s">
        <v>190</v>
      </c>
      <c r="BM4" s="82" t="s">
        <v>190</v>
      </c>
      <c r="BN4" s="83" t="s">
        <v>190</v>
      </c>
      <c r="BO4" s="85" t="s">
        <v>190</v>
      </c>
      <c r="BP4" s="81">
        <v>47.3</v>
      </c>
      <c r="BQ4" s="53">
        <v>190</v>
      </c>
      <c r="BR4" s="54">
        <v>39262</v>
      </c>
      <c r="BS4" s="85">
        <v>0.59375</v>
      </c>
      <c r="BT4" s="81">
        <v>46.6</v>
      </c>
      <c r="BU4" s="53">
        <v>57</v>
      </c>
      <c r="BV4" s="54">
        <v>38909</v>
      </c>
      <c r="BW4" s="85">
        <v>0.43263888888888885</v>
      </c>
      <c r="BX4" s="81">
        <v>47.2</v>
      </c>
      <c r="BY4" s="53">
        <v>160</v>
      </c>
      <c r="BZ4" s="54">
        <v>38538</v>
      </c>
      <c r="CA4" s="85">
        <v>0.77361111111111114</v>
      </c>
      <c r="CB4" s="70" t="s">
        <v>190</v>
      </c>
      <c r="CC4" s="75" t="s">
        <v>190</v>
      </c>
      <c r="CD4" s="56" t="s">
        <v>190</v>
      </c>
      <c r="CE4" s="86" t="s">
        <v>190</v>
      </c>
      <c r="CF4" s="87">
        <v>47.8</v>
      </c>
      <c r="CG4" s="75">
        <v>334</v>
      </c>
      <c r="CH4" s="56">
        <v>37831</v>
      </c>
      <c r="CI4" s="86">
        <v>0.58958333333333335</v>
      </c>
      <c r="CJ4" s="81">
        <v>47.78</v>
      </c>
      <c r="CK4" s="53">
        <v>334</v>
      </c>
      <c r="CL4" s="54">
        <v>37539</v>
      </c>
      <c r="CM4" s="85">
        <v>0.74930555555555556</v>
      </c>
      <c r="CN4" s="81">
        <v>48</v>
      </c>
      <c r="CO4" s="53">
        <v>393</v>
      </c>
      <c r="CP4" s="54">
        <v>37082</v>
      </c>
      <c r="CQ4" s="85">
        <v>0.77986111111111101</v>
      </c>
      <c r="CR4" s="81">
        <v>46.9</v>
      </c>
      <c r="CS4" s="53">
        <v>88</v>
      </c>
      <c r="CT4" s="54">
        <v>36704</v>
      </c>
      <c r="CU4" s="85">
        <v>0.54097222222222219</v>
      </c>
      <c r="CV4" s="81">
        <v>47.4</v>
      </c>
      <c r="CW4" s="53">
        <v>214</v>
      </c>
      <c r="CX4" s="54">
        <v>36354</v>
      </c>
      <c r="CY4" s="85">
        <v>0.49027777777777781</v>
      </c>
      <c r="CZ4" s="87">
        <v>46.98</v>
      </c>
      <c r="DA4" s="75">
        <v>98</v>
      </c>
      <c r="DB4" s="56">
        <v>35986</v>
      </c>
      <c r="DC4" s="86">
        <v>0.27638888888888885</v>
      </c>
      <c r="DD4" s="87">
        <v>45.49</v>
      </c>
      <c r="DE4" s="75">
        <v>0</v>
      </c>
      <c r="DF4" s="56">
        <v>35592</v>
      </c>
      <c r="DG4" s="86">
        <v>0.51111111111111118</v>
      </c>
      <c r="DH4" s="81">
        <v>46.49</v>
      </c>
      <c r="DI4" s="53">
        <v>49</v>
      </c>
      <c r="DJ4" s="54">
        <v>35257</v>
      </c>
      <c r="DK4" s="85">
        <v>6.0416666666666667E-2</v>
      </c>
      <c r="DL4" s="81">
        <v>46.7</v>
      </c>
      <c r="DM4" s="53">
        <v>70</v>
      </c>
      <c r="DN4" s="54">
        <v>34926</v>
      </c>
      <c r="DO4" s="85">
        <v>0.7895833333333333</v>
      </c>
      <c r="DP4" s="87">
        <v>44.7</v>
      </c>
      <c r="DQ4" s="75">
        <v>0</v>
      </c>
      <c r="DR4" s="56">
        <v>34507</v>
      </c>
      <c r="DS4" s="86">
        <v>0.33958333333333335</v>
      </c>
      <c r="DT4" s="81">
        <v>47.1</v>
      </c>
      <c r="DU4" s="53">
        <v>130</v>
      </c>
      <c r="DV4" s="54">
        <v>34174</v>
      </c>
      <c r="DW4" s="85">
        <v>0.60763888888888895</v>
      </c>
      <c r="DX4" s="87">
        <v>45.5</v>
      </c>
      <c r="DY4" s="75">
        <v>0</v>
      </c>
      <c r="DZ4" s="56">
        <v>33785</v>
      </c>
      <c r="EA4" s="76">
        <v>0.12291666666666667</v>
      </c>
      <c r="EB4" s="87">
        <v>46.2</v>
      </c>
      <c r="EC4" s="75">
        <v>20</v>
      </c>
      <c r="ED4" s="56">
        <v>33423</v>
      </c>
      <c r="EE4" s="86">
        <v>0.23333333333333331</v>
      </c>
      <c r="EF4" s="87">
        <v>47</v>
      </c>
      <c r="EG4" s="75">
        <v>100</v>
      </c>
      <c r="EH4" s="56">
        <v>33077</v>
      </c>
      <c r="EI4" s="88">
        <v>0.38055555555555554</v>
      </c>
      <c r="EJ4" s="89">
        <v>44.8</v>
      </c>
      <c r="EK4" s="90">
        <v>0</v>
      </c>
      <c r="EL4" s="91">
        <v>32702</v>
      </c>
      <c r="EM4" s="84">
        <v>0.3444444444444445</v>
      </c>
      <c r="EN4" s="70" t="s">
        <v>190</v>
      </c>
      <c r="EO4" s="71" t="s">
        <v>190</v>
      </c>
      <c r="EP4" s="92" t="s">
        <v>190</v>
      </c>
      <c r="EQ4" s="93" t="s">
        <v>190</v>
      </c>
      <c r="ER4" s="94"/>
      <c r="ES4" s="95"/>
      <c r="ET4" s="96"/>
      <c r="EU4" s="97"/>
      <c r="EV4" s="94"/>
      <c r="EW4" s="95"/>
      <c r="EX4" s="96"/>
      <c r="EY4" s="97"/>
      <c r="EZ4" s="47"/>
      <c r="AUX4" s="98"/>
      <c r="AUY4" s="98"/>
      <c r="AUZ4" s="98"/>
      <c r="AVA4" s="98"/>
      <c r="AVB4" s="98"/>
      <c r="AVC4" s="98"/>
      <c r="AVD4" s="98"/>
      <c r="AVE4" s="98"/>
      <c r="AVF4" s="98"/>
      <c r="AVG4" s="98"/>
      <c r="AVH4" s="98"/>
      <c r="AVI4" s="98"/>
      <c r="AVJ4" s="98"/>
      <c r="AVK4" s="98"/>
      <c r="AVL4" s="98"/>
      <c r="AVM4" s="98"/>
      <c r="AVN4" s="98"/>
      <c r="AVO4" s="98"/>
      <c r="AVP4" s="98"/>
      <c r="AVQ4" s="98"/>
      <c r="AVR4" s="98"/>
      <c r="AVS4" s="98"/>
      <c r="AVT4" s="98"/>
      <c r="AVU4" s="98"/>
      <c r="AVV4" s="98"/>
      <c r="AVW4" s="98"/>
      <c r="AVX4" s="98"/>
      <c r="AVY4" s="98"/>
      <c r="AVZ4" s="98"/>
      <c r="AWA4" s="98"/>
      <c r="AWB4" s="98"/>
      <c r="AWC4" s="98"/>
      <c r="AWD4" s="98"/>
      <c r="AWE4" s="98"/>
      <c r="AWF4" s="98"/>
      <c r="AWG4" s="98"/>
      <c r="AWH4" s="98"/>
      <c r="AWI4" s="98"/>
      <c r="AWJ4" s="98"/>
      <c r="AWK4" s="98"/>
      <c r="AWL4" s="98"/>
      <c r="AWM4" s="98"/>
      <c r="AWN4" s="98"/>
      <c r="AWO4" s="98"/>
      <c r="AWP4" s="98"/>
      <c r="AWQ4" s="98"/>
      <c r="AWR4" s="98"/>
      <c r="AWS4" s="98"/>
      <c r="AWT4" s="98"/>
      <c r="AWU4" s="98"/>
      <c r="AWV4" s="98"/>
      <c r="AWW4" s="98"/>
      <c r="AWX4" s="98"/>
      <c r="AWY4" s="98"/>
      <c r="AWZ4" s="98"/>
      <c r="AXA4" s="98"/>
      <c r="AXB4" s="98"/>
      <c r="AXC4" s="98"/>
      <c r="AXD4" s="98"/>
      <c r="AXE4" s="98"/>
      <c r="AXF4" s="98"/>
      <c r="AXG4" s="98"/>
      <c r="AXH4" s="98"/>
      <c r="AXI4" s="98"/>
      <c r="AXJ4" s="98"/>
      <c r="AXK4" s="98"/>
      <c r="AXL4" s="98"/>
      <c r="AXM4" s="98"/>
      <c r="AXN4" s="98"/>
      <c r="AXO4" s="98"/>
      <c r="AXP4" s="98"/>
      <c r="AXQ4" s="98"/>
      <c r="AXR4" s="98"/>
      <c r="AXS4" s="98"/>
      <c r="AXT4" s="98"/>
      <c r="AXU4" s="98"/>
      <c r="AXV4" s="98"/>
      <c r="AXW4" s="98"/>
      <c r="AXX4" s="98"/>
      <c r="AXY4" s="98"/>
      <c r="AXZ4" s="98"/>
      <c r="AYA4" s="98"/>
      <c r="AYB4" s="98"/>
      <c r="AYC4" s="98"/>
      <c r="AYD4" s="98"/>
      <c r="AYE4" s="98"/>
      <c r="AYF4" s="98"/>
      <c r="AYG4" s="98"/>
      <c r="AYH4" s="98"/>
      <c r="AYI4" s="98"/>
      <c r="AYJ4" s="98"/>
      <c r="AYK4" s="98"/>
      <c r="AYL4" s="98"/>
      <c r="AYM4" s="98"/>
      <c r="AYN4" s="98"/>
      <c r="AYO4" s="98"/>
      <c r="AYP4" s="98"/>
      <c r="AYQ4" s="98"/>
      <c r="AYR4" s="98"/>
      <c r="AYS4" s="98"/>
      <c r="AYT4" s="98"/>
      <c r="AYU4" s="98"/>
      <c r="AYV4" s="98"/>
      <c r="AYW4" s="98"/>
      <c r="AYX4" s="98"/>
      <c r="AYY4" s="98"/>
      <c r="AYZ4" s="98"/>
      <c r="AZA4" s="98"/>
      <c r="AZB4" s="98"/>
      <c r="AZC4" s="98"/>
      <c r="AZD4" s="98"/>
      <c r="AZE4" s="98"/>
      <c r="AZF4" s="98"/>
      <c r="AZG4" s="98"/>
      <c r="AZH4" s="98"/>
      <c r="AZI4" s="98"/>
      <c r="AZJ4" s="98"/>
      <c r="AZK4" s="98"/>
      <c r="AZL4" s="98"/>
      <c r="AZM4" s="98"/>
      <c r="AZN4" s="98"/>
      <c r="AZO4" s="98"/>
      <c r="AZP4" s="98"/>
      <c r="AZQ4" s="98"/>
      <c r="AZR4" s="98"/>
      <c r="AZS4" s="98"/>
      <c r="AZT4" s="98"/>
      <c r="AZU4" s="98"/>
      <c r="AZV4" s="98"/>
      <c r="AZW4" s="98"/>
      <c r="AZX4" s="98"/>
      <c r="AZY4" s="98"/>
      <c r="AZZ4" s="98"/>
      <c r="BAA4" s="98"/>
      <c r="BAB4" s="98"/>
      <c r="BAC4" s="98"/>
      <c r="BAD4" s="98"/>
      <c r="BAE4" s="98"/>
      <c r="BAF4" s="98"/>
      <c r="BAG4" s="98"/>
      <c r="BAH4" s="98"/>
      <c r="BAI4" s="98"/>
      <c r="BAJ4" s="98"/>
      <c r="BAK4" s="98"/>
      <c r="BAL4" s="98"/>
      <c r="BAM4" s="98"/>
      <c r="BAN4" s="98"/>
      <c r="BAO4" s="98"/>
      <c r="BAP4" s="98"/>
      <c r="BAQ4" s="98"/>
      <c r="BAR4" s="98"/>
      <c r="BAS4" s="98"/>
      <c r="BAT4" s="98"/>
      <c r="BAU4" s="98"/>
      <c r="BAV4" s="98"/>
      <c r="BAW4" s="98"/>
      <c r="BAX4" s="98"/>
      <c r="BAY4" s="98"/>
      <c r="BAZ4" s="98"/>
      <c r="BBA4" s="98"/>
      <c r="BBB4" s="98"/>
      <c r="BBC4" s="98"/>
      <c r="BBD4" s="98"/>
      <c r="BBE4" s="98"/>
      <c r="BBF4" s="98"/>
      <c r="BBG4" s="98"/>
      <c r="BBH4" s="98"/>
      <c r="BBI4" s="98"/>
      <c r="BBJ4" s="98"/>
      <c r="BBK4" s="98"/>
      <c r="BBL4" s="98"/>
      <c r="BBM4" s="98"/>
      <c r="BBN4" s="98"/>
      <c r="BBO4" s="98"/>
      <c r="BBP4" s="98"/>
      <c r="BBQ4" s="98"/>
      <c r="BBR4" s="98"/>
      <c r="BBS4" s="98"/>
      <c r="BBT4" s="98"/>
      <c r="BBU4" s="98"/>
      <c r="BBV4" s="98"/>
      <c r="BBW4" s="98"/>
      <c r="BBX4" s="98"/>
      <c r="BBY4" s="98"/>
      <c r="BBZ4" s="98"/>
      <c r="BCA4" s="98"/>
      <c r="BCB4" s="98"/>
      <c r="BCC4" s="98"/>
      <c r="BCD4" s="98"/>
      <c r="BCE4" s="98"/>
      <c r="BCF4" s="98"/>
      <c r="BCG4" s="98"/>
      <c r="BCH4" s="98"/>
      <c r="BCI4" s="98"/>
      <c r="BCJ4" s="98"/>
      <c r="BCK4" s="98"/>
      <c r="BCL4" s="98"/>
      <c r="BCM4" s="98"/>
      <c r="BCN4" s="98"/>
      <c r="BCO4" s="98"/>
      <c r="BCP4" s="98"/>
      <c r="BCQ4" s="98"/>
      <c r="BCR4" s="98"/>
      <c r="BCS4" s="98"/>
      <c r="BCT4" s="98"/>
      <c r="BCU4" s="98"/>
      <c r="BCV4" s="98"/>
      <c r="BCW4" s="98"/>
      <c r="BCX4" s="98"/>
      <c r="BCY4" s="98"/>
      <c r="BCZ4" s="98"/>
      <c r="BDA4" s="98"/>
      <c r="BDB4" s="98"/>
      <c r="BDC4" s="98"/>
      <c r="BDD4" s="98"/>
      <c r="BDE4" s="98"/>
      <c r="BDF4" s="98"/>
      <c r="BDG4" s="98"/>
      <c r="BDH4" s="98"/>
      <c r="BDI4" s="98"/>
      <c r="BDJ4" s="98"/>
      <c r="BDK4" s="98"/>
      <c r="BDL4" s="98"/>
      <c r="BDM4" s="98"/>
      <c r="BDN4" s="98"/>
      <c r="BDO4" s="98"/>
      <c r="BDP4" s="98"/>
      <c r="BDQ4" s="98"/>
      <c r="BDR4" s="98"/>
      <c r="BDS4" s="98"/>
      <c r="BDT4" s="98"/>
      <c r="BDU4" s="98"/>
      <c r="BDV4" s="98"/>
      <c r="BDW4" s="98"/>
      <c r="BDX4" s="98"/>
      <c r="BDY4" s="98"/>
      <c r="BDZ4" s="98"/>
      <c r="BEA4" s="98"/>
      <c r="BEB4" s="98"/>
      <c r="BEC4" s="98"/>
      <c r="BED4" s="98"/>
      <c r="BEE4" s="98"/>
      <c r="BEF4" s="98"/>
      <c r="BEG4" s="98"/>
      <c r="BEH4" s="98"/>
      <c r="BEI4" s="98"/>
      <c r="BEJ4" s="98"/>
      <c r="BEK4" s="98"/>
      <c r="BEL4" s="98"/>
      <c r="BEM4" s="98"/>
      <c r="BEN4" s="98"/>
      <c r="BEO4" s="98"/>
      <c r="BEP4" s="98"/>
      <c r="BEQ4" s="98"/>
      <c r="BER4" s="98"/>
      <c r="BES4" s="98"/>
      <c r="BET4" s="98"/>
      <c r="BEU4" s="98"/>
      <c r="BEV4" s="98"/>
      <c r="BEW4" s="98"/>
      <c r="BEX4" s="98"/>
      <c r="BEY4" s="98"/>
      <c r="BEZ4" s="98"/>
      <c r="BFA4" s="98"/>
      <c r="BFB4" s="98"/>
      <c r="BFC4" s="98"/>
      <c r="BFD4" s="98"/>
      <c r="BFE4" s="98"/>
      <c r="BFF4" s="98"/>
      <c r="BFG4" s="98"/>
      <c r="BFH4" s="98"/>
      <c r="BFI4" s="98"/>
      <c r="BFJ4" s="98"/>
      <c r="BFK4" s="98"/>
      <c r="BFL4" s="98"/>
      <c r="BFM4" s="98"/>
      <c r="BFN4" s="98"/>
      <c r="BFO4" s="98"/>
      <c r="BFP4" s="98"/>
      <c r="BFQ4" s="98"/>
      <c r="BFR4" s="98"/>
      <c r="BFS4" s="98"/>
      <c r="BFT4" s="98"/>
      <c r="BFU4" s="98"/>
      <c r="BFV4" s="98"/>
      <c r="BFW4" s="98"/>
      <c r="BFX4" s="98"/>
      <c r="BFY4" s="98"/>
      <c r="BFZ4" s="98"/>
      <c r="BGA4" s="98"/>
      <c r="BGB4" s="98"/>
      <c r="BGC4" s="98"/>
      <c r="BGD4" s="98"/>
      <c r="BGE4" s="98"/>
      <c r="BGF4" s="98"/>
      <c r="BGG4" s="98"/>
      <c r="BGH4" s="98"/>
      <c r="BGI4" s="98"/>
      <c r="BGJ4" s="98"/>
      <c r="BGK4" s="98"/>
      <c r="BGL4" s="98"/>
      <c r="BGM4" s="98"/>
      <c r="BGN4" s="98"/>
      <c r="BGO4" s="98"/>
      <c r="BGP4" s="98"/>
      <c r="BGQ4" s="98"/>
      <c r="BGR4" s="98"/>
      <c r="BGS4" s="98"/>
      <c r="BGT4" s="98"/>
      <c r="BGU4" s="98"/>
      <c r="BGV4" s="98"/>
      <c r="BGW4" s="98"/>
      <c r="BGX4" s="98"/>
      <c r="BGY4" s="98"/>
      <c r="BGZ4" s="98"/>
      <c r="BHA4" s="98"/>
      <c r="BHB4" s="98"/>
      <c r="BHC4" s="98"/>
      <c r="BHD4" s="98"/>
      <c r="BHE4" s="98"/>
      <c r="BHF4" s="98"/>
      <c r="BHG4" s="98"/>
      <c r="BHH4" s="98"/>
      <c r="BHI4" s="98"/>
      <c r="BHJ4" s="98"/>
      <c r="BHK4" s="98"/>
      <c r="BHL4" s="98"/>
      <c r="BHM4" s="98"/>
      <c r="BHN4" s="98"/>
      <c r="BHO4" s="98"/>
      <c r="BHP4" s="98"/>
      <c r="BHQ4" s="98"/>
      <c r="BHR4" s="98"/>
      <c r="BHS4" s="98"/>
      <c r="BHT4" s="98"/>
      <c r="BHU4" s="98"/>
      <c r="BHV4" s="98"/>
      <c r="BHW4" s="98"/>
      <c r="BHX4" s="98"/>
      <c r="BHY4" s="98"/>
      <c r="BHZ4" s="98"/>
      <c r="BIA4" s="98"/>
      <c r="BIB4" s="98"/>
      <c r="BIC4" s="98"/>
      <c r="BID4" s="98"/>
      <c r="BIE4" s="98"/>
      <c r="BIF4" s="98"/>
      <c r="BIG4" s="98"/>
      <c r="BIH4" s="98"/>
      <c r="BII4" s="98"/>
      <c r="BIJ4" s="98"/>
      <c r="BIK4" s="98"/>
      <c r="BIL4" s="98"/>
      <c r="BIM4" s="98"/>
      <c r="BIN4" s="98"/>
      <c r="BIO4" s="98"/>
      <c r="BIP4" s="98"/>
      <c r="BIQ4" s="98"/>
      <c r="BIR4" s="98"/>
      <c r="BIS4" s="98"/>
      <c r="BIT4" s="98"/>
      <c r="BIU4" s="98"/>
      <c r="BIV4" s="98"/>
      <c r="BIW4" s="98"/>
      <c r="BIX4" s="98"/>
      <c r="BIY4" s="98"/>
      <c r="BIZ4" s="98"/>
      <c r="BJA4" s="98"/>
      <c r="BJB4" s="98"/>
      <c r="BJC4" s="98"/>
      <c r="BJD4" s="98"/>
      <c r="BJE4" s="98"/>
      <c r="BJF4" s="98"/>
      <c r="BJG4" s="98"/>
      <c r="BJH4" s="98"/>
      <c r="BJI4" s="98"/>
      <c r="BJJ4" s="98"/>
      <c r="BJK4" s="98"/>
      <c r="BJL4" s="98"/>
      <c r="BJM4" s="98"/>
      <c r="BJN4" s="98"/>
      <c r="BJO4" s="98"/>
      <c r="BJP4" s="98"/>
      <c r="BJQ4" s="98"/>
      <c r="BJR4" s="98"/>
      <c r="BJS4" s="98"/>
      <c r="BJT4" s="98"/>
      <c r="BJU4" s="98"/>
      <c r="BJV4" s="98"/>
      <c r="BJW4" s="98"/>
      <c r="BJX4" s="98"/>
      <c r="BJY4" s="98"/>
      <c r="BJZ4" s="98"/>
      <c r="BKA4" s="98"/>
      <c r="BKB4" s="98"/>
      <c r="BKC4" s="98"/>
      <c r="BKD4" s="98"/>
      <c r="BKE4" s="98"/>
      <c r="BKF4" s="98"/>
      <c r="BKG4" s="98"/>
      <c r="BKH4" s="98"/>
      <c r="BKI4" s="98"/>
      <c r="BKJ4" s="98"/>
      <c r="BKK4" s="98"/>
      <c r="BKL4" s="98"/>
      <c r="BKM4" s="98"/>
      <c r="BKN4" s="98"/>
      <c r="BKO4" s="98"/>
      <c r="BKP4" s="98"/>
      <c r="BKQ4" s="98"/>
      <c r="BKR4" s="98"/>
      <c r="BKS4" s="98"/>
      <c r="BKT4" s="98"/>
      <c r="BKU4" s="98"/>
      <c r="BKV4" s="98"/>
      <c r="BKW4" s="98"/>
      <c r="BKX4" s="98"/>
      <c r="BKY4" s="98"/>
      <c r="BKZ4" s="98"/>
      <c r="BLA4" s="98"/>
      <c r="BLB4" s="98"/>
      <c r="BLC4" s="98"/>
      <c r="BLD4" s="98"/>
      <c r="BLE4" s="98"/>
      <c r="BLF4" s="98"/>
      <c r="BLG4" s="98"/>
      <c r="BLH4" s="98"/>
      <c r="BLI4" s="98"/>
      <c r="BLJ4" s="98"/>
      <c r="BLK4" s="98"/>
      <c r="BLL4" s="98"/>
      <c r="BLM4" s="98"/>
      <c r="BLN4" s="98"/>
      <c r="BLO4" s="98"/>
      <c r="BLP4" s="98"/>
      <c r="BLQ4" s="98"/>
      <c r="BLR4" s="98"/>
      <c r="BLS4" s="98"/>
      <c r="BLT4" s="98"/>
      <c r="BLU4" s="98"/>
      <c r="BLV4" s="98"/>
      <c r="BLW4" s="98"/>
      <c r="BLX4" s="98"/>
      <c r="BLY4" s="98"/>
      <c r="BLZ4" s="98"/>
      <c r="BMA4" s="98"/>
      <c r="BMB4" s="98"/>
      <c r="BMC4" s="98"/>
      <c r="BMD4" s="98"/>
      <c r="BME4" s="98"/>
      <c r="BMF4" s="98"/>
      <c r="BMG4" s="98"/>
      <c r="BMH4" s="98"/>
      <c r="BMI4" s="98"/>
      <c r="BMJ4" s="98"/>
      <c r="BMK4" s="98"/>
      <c r="BML4" s="98"/>
      <c r="BMM4" s="98"/>
      <c r="BMN4" s="98"/>
      <c r="BMO4" s="98"/>
      <c r="BMP4" s="98"/>
      <c r="BMQ4" s="98"/>
      <c r="BMR4" s="98"/>
      <c r="BMS4" s="98"/>
      <c r="BMT4" s="98"/>
      <c r="BMU4" s="98"/>
      <c r="BMV4" s="98"/>
      <c r="BMW4" s="98"/>
      <c r="BMX4" s="98"/>
      <c r="BMY4" s="98"/>
      <c r="BMZ4" s="98"/>
      <c r="BNA4" s="98"/>
      <c r="BNB4" s="98"/>
      <c r="BNC4" s="98"/>
      <c r="BND4" s="98"/>
      <c r="BNE4" s="98"/>
      <c r="BNF4" s="98"/>
      <c r="BNG4" s="98"/>
      <c r="BNH4" s="98"/>
      <c r="BNI4" s="98"/>
      <c r="BNJ4" s="98"/>
      <c r="BNK4" s="98"/>
      <c r="BNL4" s="98"/>
      <c r="BNM4" s="98"/>
      <c r="BNN4" s="98"/>
      <c r="BNO4" s="98"/>
      <c r="BNP4" s="98"/>
      <c r="BNQ4" s="98"/>
      <c r="BNR4" s="98"/>
      <c r="BNS4" s="98"/>
      <c r="BNT4" s="98"/>
      <c r="BNU4" s="98"/>
      <c r="BNV4" s="98"/>
      <c r="BNW4" s="98"/>
      <c r="BNX4" s="98"/>
      <c r="BNY4" s="98"/>
      <c r="BNZ4" s="98"/>
      <c r="BOA4" s="98"/>
      <c r="BOB4" s="98"/>
      <c r="BOC4" s="98"/>
      <c r="BOD4" s="98"/>
      <c r="BOE4" s="98"/>
      <c r="BOF4" s="98"/>
      <c r="BOG4" s="98"/>
      <c r="BOH4" s="98"/>
      <c r="BOI4" s="98"/>
      <c r="BOJ4" s="98"/>
      <c r="BOK4" s="98"/>
      <c r="BOL4" s="98"/>
      <c r="BOM4" s="98"/>
      <c r="BON4" s="98"/>
      <c r="BOO4" s="98"/>
      <c r="BOP4" s="98"/>
      <c r="BOQ4" s="98"/>
      <c r="BOR4" s="98"/>
      <c r="BOS4" s="98"/>
      <c r="BOT4" s="98"/>
      <c r="BOU4" s="98"/>
      <c r="BOV4" s="98"/>
      <c r="BOW4" s="98"/>
      <c r="BOX4" s="98"/>
      <c r="BOY4" s="98"/>
      <c r="BOZ4" s="98"/>
      <c r="BPA4" s="98"/>
      <c r="BPB4" s="98"/>
      <c r="BPC4" s="98"/>
      <c r="BPD4" s="98"/>
      <c r="BPE4" s="98"/>
      <c r="BPF4" s="98"/>
      <c r="BPG4" s="98"/>
      <c r="BPH4" s="98"/>
      <c r="BPI4" s="98"/>
      <c r="BPJ4" s="98"/>
      <c r="BPK4" s="98"/>
      <c r="BPL4" s="98"/>
      <c r="BPM4" s="98"/>
      <c r="BPN4" s="98"/>
      <c r="BPO4" s="98"/>
      <c r="BPP4" s="98"/>
      <c r="BPQ4" s="98"/>
      <c r="BPR4" s="98"/>
      <c r="BPS4" s="98"/>
      <c r="BPT4" s="98"/>
      <c r="BPU4" s="98"/>
      <c r="BPV4" s="98"/>
      <c r="BPW4" s="98"/>
      <c r="BPX4" s="98"/>
      <c r="BPY4" s="98"/>
      <c r="BPZ4" s="98"/>
      <c r="BQA4" s="98"/>
      <c r="BQB4" s="98"/>
      <c r="BQC4" s="98"/>
      <c r="BQD4" s="98"/>
      <c r="BQE4" s="98"/>
      <c r="BQF4" s="98"/>
      <c r="BQG4" s="98"/>
      <c r="BQH4" s="98"/>
      <c r="BQI4" s="98"/>
      <c r="BQJ4" s="98"/>
      <c r="BQK4" s="98"/>
      <c r="BQL4" s="98"/>
      <c r="BQM4" s="98"/>
      <c r="BQN4" s="98"/>
      <c r="BQO4" s="98"/>
      <c r="BQP4" s="98"/>
      <c r="BQQ4" s="98"/>
      <c r="BQR4" s="98"/>
      <c r="BQS4" s="98"/>
      <c r="BQT4" s="98"/>
      <c r="BQU4" s="98"/>
      <c r="BQV4" s="98"/>
      <c r="BQW4" s="98"/>
      <c r="BQX4" s="98"/>
      <c r="BQY4" s="98"/>
      <c r="BQZ4" s="98"/>
      <c r="BRA4" s="98"/>
      <c r="BRB4" s="98"/>
      <c r="BRC4" s="98"/>
      <c r="BRD4" s="98"/>
      <c r="BRE4" s="98"/>
      <c r="BRF4" s="98"/>
      <c r="BRG4" s="98"/>
      <c r="BRH4" s="98"/>
      <c r="BRI4" s="98"/>
      <c r="BRJ4" s="98"/>
      <c r="BRK4" s="98"/>
      <c r="BRL4" s="98"/>
      <c r="BRM4" s="98"/>
      <c r="BRN4" s="98"/>
      <c r="BRO4" s="98"/>
      <c r="BRP4" s="98"/>
      <c r="BRQ4" s="98"/>
      <c r="BRR4" s="98"/>
      <c r="BRS4" s="98"/>
      <c r="BRT4" s="98"/>
      <c r="BRU4" s="98"/>
      <c r="BRV4" s="98"/>
      <c r="BRW4" s="98"/>
      <c r="BRX4" s="98"/>
      <c r="BRY4" s="98"/>
      <c r="BRZ4" s="98"/>
      <c r="BSA4" s="98"/>
      <c r="BSB4" s="98"/>
      <c r="BSC4" s="98"/>
      <c r="BSD4" s="98"/>
      <c r="BSE4" s="98"/>
      <c r="BSF4" s="98"/>
      <c r="BSG4" s="98"/>
      <c r="BSH4" s="98"/>
      <c r="BSI4" s="98"/>
      <c r="BSJ4" s="98"/>
      <c r="BSK4" s="98"/>
      <c r="BSL4" s="98"/>
      <c r="BSM4" s="98"/>
      <c r="BSN4" s="98"/>
      <c r="BSO4" s="98"/>
      <c r="BSP4" s="98"/>
      <c r="BSQ4" s="98"/>
      <c r="BSR4" s="98"/>
      <c r="BSS4" s="98"/>
      <c r="BST4" s="98"/>
      <c r="BSU4" s="98"/>
      <c r="BSV4" s="98"/>
      <c r="BSW4" s="98"/>
      <c r="BSX4" s="98"/>
      <c r="BSY4" s="98"/>
      <c r="BSZ4" s="98"/>
      <c r="BTA4" s="98"/>
      <c r="BTB4" s="98"/>
      <c r="BTC4" s="98"/>
      <c r="BTD4" s="98"/>
      <c r="BTE4" s="98"/>
      <c r="BTF4" s="98"/>
      <c r="BTG4" s="98"/>
      <c r="BTH4" s="98"/>
      <c r="BTI4" s="98"/>
      <c r="BTJ4" s="98"/>
      <c r="BTK4" s="98"/>
      <c r="BTL4" s="98"/>
      <c r="BTM4" s="98"/>
      <c r="BTN4" s="98"/>
      <c r="BTO4" s="98"/>
      <c r="BTP4" s="98"/>
      <c r="BTQ4" s="98"/>
      <c r="BTR4" s="98"/>
      <c r="BTS4" s="98"/>
      <c r="BTT4" s="98"/>
      <c r="BTU4" s="98"/>
      <c r="BTV4" s="98"/>
      <c r="BTW4" s="98"/>
      <c r="BTX4" s="98"/>
      <c r="BTY4" s="98"/>
      <c r="BTZ4" s="98"/>
      <c r="BUA4" s="98"/>
      <c r="BUB4" s="98"/>
      <c r="BUC4" s="98"/>
      <c r="BUD4" s="98"/>
      <c r="BUE4" s="98"/>
      <c r="BUF4" s="98"/>
      <c r="BUG4" s="98"/>
      <c r="BUH4" s="98"/>
      <c r="BUI4" s="98"/>
      <c r="BUJ4" s="98"/>
      <c r="BUK4" s="98"/>
      <c r="BUL4" s="98"/>
      <c r="BUM4" s="98"/>
      <c r="BUN4" s="98"/>
      <c r="BUO4" s="98"/>
      <c r="BUP4" s="98"/>
      <c r="BUQ4" s="98"/>
      <c r="BUR4" s="98"/>
      <c r="BUS4" s="98"/>
      <c r="BUT4" s="98"/>
      <c r="BUU4" s="98"/>
      <c r="BUV4" s="98"/>
      <c r="BUW4" s="98"/>
      <c r="BUX4" s="98"/>
      <c r="BUY4" s="98"/>
      <c r="BUZ4" s="98"/>
      <c r="BVA4" s="98"/>
      <c r="BVB4" s="98"/>
      <c r="BVC4" s="98"/>
      <c r="BVD4" s="98"/>
      <c r="BVE4" s="98"/>
      <c r="BVF4" s="98"/>
      <c r="BVG4" s="98"/>
      <c r="BVH4" s="98"/>
      <c r="BVI4" s="98"/>
      <c r="BVJ4" s="98"/>
      <c r="BVK4" s="98"/>
      <c r="BVL4" s="98"/>
      <c r="BVM4" s="98"/>
      <c r="BVN4" s="98"/>
      <c r="BVO4" s="98"/>
      <c r="BVP4" s="98"/>
      <c r="BVQ4" s="98"/>
      <c r="BVR4" s="98"/>
      <c r="BVS4" s="98"/>
      <c r="BVT4" s="98"/>
      <c r="BVU4" s="98"/>
      <c r="BVV4" s="98"/>
      <c r="BVW4" s="98"/>
      <c r="BVX4" s="98"/>
      <c r="BVY4" s="98"/>
      <c r="BVZ4" s="98"/>
      <c r="BWA4" s="98"/>
      <c r="BWB4" s="98"/>
      <c r="BWC4" s="98"/>
      <c r="BWD4" s="98"/>
      <c r="BWE4" s="98"/>
      <c r="BWF4" s="98"/>
      <c r="BWG4" s="98"/>
      <c r="BWH4" s="98"/>
      <c r="BWI4" s="98"/>
      <c r="BWJ4" s="98"/>
      <c r="BWK4" s="98"/>
      <c r="BWL4" s="98"/>
      <c r="BWM4" s="98"/>
      <c r="BWN4" s="98"/>
      <c r="BWO4" s="98"/>
      <c r="BWP4" s="98"/>
      <c r="BWQ4" s="98"/>
      <c r="BWR4" s="98"/>
      <c r="BWS4" s="98"/>
      <c r="BWT4" s="98"/>
      <c r="BWU4" s="98"/>
      <c r="BWV4" s="98"/>
      <c r="BWW4" s="98"/>
      <c r="BWX4" s="98"/>
      <c r="BWY4" s="98"/>
      <c r="BWZ4" s="98"/>
      <c r="BXA4" s="98"/>
      <c r="BXB4" s="98"/>
      <c r="BXC4" s="98"/>
      <c r="BXD4" s="98"/>
      <c r="BXE4" s="98"/>
      <c r="BXF4" s="98"/>
      <c r="BXG4" s="98"/>
      <c r="BXH4" s="98"/>
      <c r="BXI4" s="98"/>
      <c r="BXJ4" s="98"/>
      <c r="BXK4" s="98"/>
      <c r="BXL4" s="98"/>
      <c r="BXM4" s="98"/>
      <c r="BXN4" s="98"/>
      <c r="BXO4" s="98"/>
      <c r="BXP4" s="98"/>
      <c r="BXQ4" s="98"/>
      <c r="BXR4" s="98"/>
      <c r="BXS4" s="98"/>
      <c r="BXT4" s="98"/>
      <c r="BXU4" s="98"/>
      <c r="BXV4" s="98"/>
      <c r="BXW4" s="98"/>
      <c r="BXX4" s="98"/>
      <c r="BXY4" s="98"/>
      <c r="BXZ4" s="98"/>
      <c r="BYA4" s="98"/>
      <c r="BYB4" s="98"/>
      <c r="BYC4" s="98"/>
      <c r="BYD4" s="98"/>
      <c r="BYE4" s="98"/>
      <c r="BYF4" s="98"/>
      <c r="BYG4" s="98"/>
      <c r="BYH4" s="98"/>
      <c r="BYI4" s="98"/>
      <c r="BYJ4" s="98"/>
      <c r="BYK4" s="98"/>
      <c r="BYL4" s="98"/>
      <c r="BYM4" s="98"/>
      <c r="BYN4" s="98"/>
      <c r="BYO4" s="98"/>
      <c r="BYP4" s="98"/>
      <c r="BYQ4" s="98"/>
      <c r="BYR4" s="98"/>
      <c r="BYS4" s="98"/>
      <c r="BYT4" s="98"/>
      <c r="BYU4" s="98"/>
      <c r="BYV4" s="98"/>
      <c r="BYW4" s="98"/>
      <c r="BYX4" s="98"/>
      <c r="BYY4" s="98"/>
      <c r="BYZ4" s="98"/>
      <c r="BZA4" s="98"/>
      <c r="BZB4" s="98"/>
      <c r="BZC4" s="98"/>
      <c r="BZD4" s="98"/>
      <c r="BZE4" s="98"/>
      <c r="BZF4" s="98"/>
      <c r="BZG4" s="98"/>
      <c r="BZH4" s="98"/>
      <c r="BZI4" s="98"/>
      <c r="BZJ4" s="98"/>
      <c r="BZK4" s="98"/>
      <c r="BZL4" s="98"/>
      <c r="BZM4" s="98"/>
      <c r="BZN4" s="98"/>
      <c r="BZO4" s="98"/>
      <c r="BZP4" s="98"/>
      <c r="BZQ4" s="98"/>
      <c r="BZR4" s="98"/>
      <c r="BZS4" s="98"/>
      <c r="BZT4" s="98"/>
      <c r="BZU4" s="98"/>
      <c r="BZV4" s="98"/>
      <c r="BZW4" s="98"/>
      <c r="BZX4" s="98"/>
      <c r="BZY4" s="98"/>
      <c r="BZZ4" s="98"/>
      <c r="CAA4" s="98"/>
      <c r="CAB4" s="98"/>
      <c r="CAC4" s="98"/>
      <c r="CAD4" s="98"/>
      <c r="CAE4" s="98"/>
      <c r="CAF4" s="98"/>
      <c r="CAG4" s="98"/>
      <c r="CAH4" s="98"/>
      <c r="CAI4" s="98"/>
      <c r="CAJ4" s="98"/>
      <c r="CAK4" s="98"/>
      <c r="CAL4" s="98"/>
      <c r="CAM4" s="98"/>
      <c r="CAN4" s="98"/>
      <c r="CAO4" s="98"/>
      <c r="CAP4" s="98"/>
      <c r="CAQ4" s="98"/>
      <c r="CAR4" s="98"/>
      <c r="CAS4" s="98"/>
      <c r="CAT4" s="98"/>
      <c r="CAU4" s="98"/>
      <c r="CAV4" s="98"/>
      <c r="CAW4" s="98"/>
      <c r="CAX4" s="98"/>
      <c r="CAY4" s="98"/>
      <c r="CAZ4" s="98"/>
      <c r="CBA4" s="98"/>
      <c r="CBB4" s="98"/>
      <c r="CBC4" s="98"/>
      <c r="CBD4" s="98"/>
      <c r="CBE4" s="98"/>
      <c r="CBF4" s="98"/>
      <c r="CBG4" s="98"/>
      <c r="CBH4" s="98"/>
      <c r="CBI4" s="98"/>
      <c r="CBJ4" s="98"/>
      <c r="CBK4" s="98"/>
      <c r="CBL4" s="98"/>
      <c r="CBM4" s="98"/>
      <c r="CBN4" s="98"/>
      <c r="CBO4" s="98"/>
      <c r="CBP4" s="98"/>
      <c r="CBQ4" s="98"/>
      <c r="CBR4" s="98"/>
      <c r="CBS4" s="98"/>
      <c r="CBT4" s="98"/>
      <c r="CBU4" s="98"/>
      <c r="CBV4" s="98"/>
      <c r="CBW4" s="98"/>
      <c r="CBX4" s="98"/>
      <c r="CBY4" s="98"/>
      <c r="CBZ4" s="98"/>
      <c r="CCA4" s="98"/>
      <c r="CCB4" s="98"/>
      <c r="CCC4" s="98"/>
      <c r="CCD4" s="98"/>
      <c r="CCE4" s="98"/>
      <c r="CCF4" s="98"/>
      <c r="CCG4" s="98"/>
      <c r="CCH4" s="98"/>
      <c r="CCI4" s="98"/>
      <c r="CCJ4" s="98"/>
      <c r="CCK4" s="98"/>
      <c r="CCL4" s="98"/>
      <c r="CCM4" s="98"/>
      <c r="CCN4" s="98"/>
      <c r="CCO4" s="98"/>
      <c r="CCP4" s="98"/>
      <c r="CCQ4" s="98"/>
      <c r="CCR4" s="98"/>
      <c r="CCS4" s="98"/>
      <c r="CCT4" s="98"/>
      <c r="CCU4" s="98"/>
      <c r="CCV4" s="98"/>
      <c r="CCW4" s="98"/>
      <c r="CCX4" s="98"/>
      <c r="CCY4" s="98"/>
      <c r="CCZ4" s="98"/>
      <c r="CDA4" s="98"/>
      <c r="CDB4" s="98"/>
      <c r="CDC4" s="98"/>
      <c r="CDD4" s="98"/>
      <c r="CDE4" s="98"/>
      <c r="CDF4" s="98"/>
      <c r="CDG4" s="98"/>
      <c r="CDH4" s="98"/>
      <c r="CDI4" s="98"/>
      <c r="CDJ4" s="98"/>
      <c r="CDK4" s="98"/>
      <c r="CDL4" s="98"/>
      <c r="CDM4" s="98"/>
      <c r="CDN4" s="98"/>
      <c r="CDO4" s="98"/>
      <c r="CDP4" s="98"/>
      <c r="CDQ4" s="98"/>
      <c r="CDR4" s="98"/>
      <c r="CDS4" s="98"/>
      <c r="CDT4" s="98"/>
      <c r="CDU4" s="98"/>
      <c r="CDV4" s="98"/>
      <c r="CDW4" s="98"/>
      <c r="CDX4" s="98"/>
      <c r="CDY4" s="98"/>
      <c r="CDZ4" s="98"/>
      <c r="CEA4" s="98"/>
      <c r="CEB4" s="98"/>
      <c r="CEC4" s="98"/>
      <c r="CED4" s="98"/>
      <c r="CEE4" s="98"/>
      <c r="CEF4" s="98"/>
      <c r="CEG4" s="98"/>
      <c r="CEH4" s="98"/>
      <c r="CEI4" s="98"/>
      <c r="CEJ4" s="98"/>
      <c r="CEK4" s="98"/>
      <c r="CEL4" s="98"/>
      <c r="CEM4" s="98"/>
      <c r="CEN4" s="98"/>
      <c r="CEO4" s="98"/>
      <c r="CEP4" s="98"/>
      <c r="CEQ4" s="98"/>
      <c r="CER4" s="98"/>
      <c r="CES4" s="98"/>
      <c r="CET4" s="98"/>
      <c r="CEU4" s="98"/>
      <c r="CEV4" s="98"/>
      <c r="CEW4" s="98"/>
      <c r="CEX4" s="98"/>
      <c r="CEY4" s="98"/>
      <c r="CEZ4" s="98"/>
      <c r="CFA4" s="98"/>
      <c r="CFB4" s="98"/>
      <c r="CFC4" s="98"/>
      <c r="CFD4" s="98"/>
      <c r="CFE4" s="98"/>
      <c r="CFF4" s="98"/>
      <c r="CFG4" s="98"/>
      <c r="CFH4" s="98"/>
      <c r="CFI4" s="98"/>
      <c r="CFJ4" s="98"/>
      <c r="CFK4" s="98"/>
      <c r="CFL4" s="98"/>
      <c r="CFM4" s="98"/>
      <c r="CFN4" s="98"/>
      <c r="CFO4" s="98"/>
      <c r="CFP4" s="98"/>
      <c r="CFQ4" s="98"/>
      <c r="CFR4" s="98"/>
      <c r="CFS4" s="98"/>
      <c r="CFT4" s="98"/>
      <c r="CFU4" s="98"/>
      <c r="CFV4" s="98"/>
      <c r="CFW4" s="98"/>
      <c r="CFX4" s="98"/>
      <c r="CFY4" s="98"/>
      <c r="CFZ4" s="98"/>
      <c r="CGA4" s="98"/>
      <c r="CGB4" s="98"/>
      <c r="CGC4" s="98"/>
      <c r="CGD4" s="98"/>
      <c r="CGE4" s="98"/>
      <c r="CGF4" s="98"/>
      <c r="CGG4" s="98"/>
      <c r="CGH4" s="98"/>
      <c r="CGI4" s="98"/>
      <c r="CGJ4" s="98"/>
      <c r="CGK4" s="98"/>
      <c r="CGL4" s="98"/>
      <c r="CGM4" s="98"/>
      <c r="CGN4" s="98"/>
      <c r="CGO4" s="98"/>
      <c r="CGP4" s="98"/>
      <c r="CGQ4" s="98"/>
      <c r="CGR4" s="98"/>
      <c r="CGS4" s="98"/>
      <c r="CGT4" s="98"/>
      <c r="CGU4" s="98"/>
      <c r="CGV4" s="98"/>
      <c r="CGW4" s="98"/>
      <c r="CGX4" s="98"/>
      <c r="CGY4" s="98"/>
      <c r="CGZ4" s="98"/>
      <c r="CHA4" s="98"/>
      <c r="CHB4" s="98"/>
      <c r="CHC4" s="98"/>
      <c r="CHD4" s="98"/>
      <c r="CHE4" s="98"/>
      <c r="CHF4" s="98"/>
      <c r="CHG4" s="98"/>
      <c r="CHH4" s="98"/>
      <c r="CHI4" s="98"/>
      <c r="CHJ4" s="98"/>
      <c r="CHK4" s="98"/>
      <c r="CHL4" s="98"/>
      <c r="CHM4" s="98"/>
      <c r="CHN4" s="98"/>
      <c r="CHO4" s="98"/>
      <c r="CHP4" s="98"/>
      <c r="CHQ4" s="98"/>
      <c r="CHR4" s="98"/>
      <c r="CHS4" s="98"/>
      <c r="CHT4" s="98"/>
      <c r="CHU4" s="98"/>
      <c r="CHV4" s="98"/>
      <c r="CHW4" s="98"/>
      <c r="CHX4" s="98"/>
      <c r="CHY4" s="98"/>
      <c r="CHZ4" s="98"/>
      <c r="CIA4" s="98"/>
      <c r="CIB4" s="98"/>
      <c r="CIC4" s="98"/>
      <c r="CID4" s="98"/>
      <c r="CIE4" s="98"/>
      <c r="CIF4" s="98"/>
      <c r="CIG4" s="98"/>
      <c r="CIH4" s="98"/>
      <c r="CII4" s="98"/>
      <c r="CIJ4" s="98"/>
      <c r="CIK4" s="98"/>
      <c r="CIL4" s="98"/>
      <c r="CIM4" s="98"/>
      <c r="CIN4" s="98"/>
      <c r="CIO4" s="98"/>
      <c r="CIP4" s="98"/>
      <c r="CIQ4" s="98"/>
      <c r="CIR4" s="98"/>
      <c r="CIS4" s="98"/>
      <c r="CIT4" s="98"/>
      <c r="CIU4" s="98"/>
      <c r="CIV4" s="98"/>
      <c r="CIW4" s="98"/>
      <c r="CIX4" s="98"/>
      <c r="CIY4" s="98"/>
      <c r="CIZ4" s="98"/>
      <c r="CJA4" s="98"/>
      <c r="CJB4" s="98"/>
      <c r="CJC4" s="98"/>
      <c r="CJD4" s="98"/>
      <c r="CJE4" s="98"/>
      <c r="CJF4" s="98"/>
      <c r="CJG4" s="98"/>
      <c r="CJH4" s="98"/>
      <c r="CJI4" s="98"/>
      <c r="CJJ4" s="98"/>
      <c r="CJK4" s="98"/>
      <c r="CJL4" s="98"/>
      <c r="CJM4" s="98"/>
      <c r="CJN4" s="98"/>
      <c r="CJO4" s="98"/>
      <c r="CJP4" s="98"/>
      <c r="CJQ4" s="98"/>
      <c r="CJR4" s="98"/>
      <c r="CJS4" s="98"/>
      <c r="CJT4" s="98"/>
      <c r="CJU4" s="98"/>
      <c r="CJV4" s="98"/>
      <c r="CJW4" s="98"/>
      <c r="CJX4" s="98"/>
      <c r="CJY4" s="98"/>
      <c r="CJZ4" s="98"/>
      <c r="CKA4" s="98"/>
      <c r="CKB4" s="98"/>
      <c r="CKC4" s="98"/>
      <c r="CKD4" s="98"/>
      <c r="CKE4" s="98"/>
      <c r="CKF4" s="98"/>
      <c r="CKG4" s="98"/>
      <c r="CKH4" s="98"/>
      <c r="CKI4" s="98"/>
      <c r="CKJ4" s="98"/>
      <c r="CKK4" s="98"/>
      <c r="CKL4" s="98"/>
      <c r="CKM4" s="98"/>
      <c r="CKN4" s="98"/>
      <c r="CKO4" s="98"/>
      <c r="CKP4" s="98"/>
      <c r="CKQ4" s="98"/>
      <c r="CKR4" s="98"/>
      <c r="CKS4" s="98"/>
      <c r="CKT4" s="98"/>
      <c r="CKU4" s="98"/>
      <c r="CKV4" s="98"/>
      <c r="CKW4" s="98"/>
      <c r="CKX4" s="98"/>
      <c r="CKY4" s="98"/>
      <c r="CKZ4" s="98"/>
      <c r="CLA4" s="98"/>
      <c r="CLB4" s="98"/>
      <c r="CLC4" s="98"/>
      <c r="CLD4" s="98"/>
      <c r="CLE4" s="98"/>
      <c r="CLF4" s="98"/>
      <c r="CLG4" s="98"/>
      <c r="CLH4" s="98"/>
      <c r="CLI4" s="98"/>
      <c r="CLJ4" s="98"/>
      <c r="CLK4" s="98"/>
      <c r="CLL4" s="98"/>
      <c r="CLM4" s="98"/>
      <c r="CLN4" s="98"/>
      <c r="CLO4" s="98"/>
      <c r="CLP4" s="98"/>
      <c r="CLQ4" s="98"/>
      <c r="CLR4" s="98"/>
      <c r="CLS4" s="98"/>
      <c r="CLT4" s="98"/>
      <c r="CLU4" s="98"/>
      <c r="CLV4" s="98"/>
      <c r="CLW4" s="98"/>
      <c r="CLX4" s="98"/>
      <c r="CLY4" s="98"/>
      <c r="CLZ4" s="98"/>
      <c r="CMA4" s="98"/>
      <c r="CMB4" s="98"/>
      <c r="CMC4" s="98"/>
      <c r="CMD4" s="98"/>
      <c r="CME4" s="98"/>
      <c r="CMF4" s="98"/>
      <c r="CMG4" s="98"/>
      <c r="CMH4" s="98"/>
      <c r="CMI4" s="98"/>
      <c r="CMJ4" s="98"/>
      <c r="CMK4" s="98"/>
      <c r="CML4" s="98"/>
      <c r="CMM4" s="98"/>
      <c r="CMN4" s="98"/>
      <c r="CMO4" s="98"/>
      <c r="CMP4" s="98"/>
      <c r="CMQ4" s="98"/>
      <c r="CMR4" s="98"/>
      <c r="CMS4" s="98"/>
      <c r="CMT4" s="98"/>
      <c r="CMU4" s="98"/>
      <c r="CMV4" s="98"/>
      <c r="CMW4" s="98"/>
      <c r="CMX4" s="98"/>
      <c r="CMY4" s="98"/>
      <c r="CMZ4" s="98"/>
      <c r="CNA4" s="98"/>
      <c r="CNB4" s="98"/>
      <c r="CNC4" s="98"/>
      <c r="CND4" s="98"/>
      <c r="CNE4" s="98"/>
      <c r="CNF4" s="98"/>
      <c r="CNG4" s="98"/>
      <c r="CNH4" s="98"/>
      <c r="CNI4" s="98"/>
      <c r="CNJ4" s="98"/>
      <c r="CNK4" s="98"/>
      <c r="CNL4" s="98"/>
      <c r="CNM4" s="98"/>
      <c r="CNN4" s="98"/>
      <c r="CNO4" s="98"/>
      <c r="CNP4" s="98"/>
      <c r="CNQ4" s="98"/>
      <c r="CNR4" s="98"/>
      <c r="CNS4" s="98"/>
      <c r="CNT4" s="98"/>
      <c r="CNU4" s="98"/>
      <c r="CNV4" s="98"/>
      <c r="CNW4" s="98"/>
      <c r="CNX4" s="98"/>
      <c r="CNY4" s="98"/>
      <c r="CNZ4" s="98"/>
      <c r="COA4" s="98"/>
      <c r="COB4" s="98"/>
      <c r="COC4" s="98"/>
      <c r="COD4" s="98"/>
      <c r="COE4" s="98"/>
      <c r="COF4" s="98"/>
      <c r="COG4" s="98"/>
      <c r="COH4" s="98"/>
      <c r="COI4" s="98"/>
      <c r="COJ4" s="98"/>
      <c r="COK4" s="98"/>
      <c r="COL4" s="98"/>
      <c r="COM4" s="98"/>
      <c r="CON4" s="98"/>
      <c r="COO4" s="98"/>
      <c r="COP4" s="98"/>
      <c r="COQ4" s="98"/>
      <c r="COR4" s="98"/>
      <c r="COS4" s="98"/>
      <c r="COT4" s="98"/>
      <c r="COU4" s="98"/>
      <c r="COV4" s="98"/>
      <c r="COW4" s="98"/>
      <c r="COX4" s="98"/>
      <c r="COY4" s="98"/>
      <c r="COZ4" s="98"/>
      <c r="CPA4" s="98"/>
      <c r="CPB4" s="98"/>
      <c r="CPC4" s="98"/>
      <c r="CPD4" s="98"/>
      <c r="CPE4" s="98"/>
      <c r="CPF4" s="98"/>
      <c r="CPG4" s="98"/>
      <c r="CPH4" s="98"/>
      <c r="CPI4" s="98"/>
      <c r="CPJ4" s="98"/>
      <c r="CPK4" s="98"/>
      <c r="CPL4" s="98"/>
      <c r="CPM4" s="98"/>
      <c r="CPN4" s="98"/>
      <c r="CPO4" s="98"/>
      <c r="CPP4" s="98"/>
      <c r="CPQ4" s="98"/>
      <c r="CPR4" s="98"/>
      <c r="CPS4" s="98"/>
      <c r="CPT4" s="98"/>
      <c r="CPU4" s="98"/>
      <c r="CPV4" s="98"/>
      <c r="CPW4" s="98"/>
      <c r="CPX4" s="98"/>
      <c r="CPY4" s="98"/>
      <c r="CPZ4" s="98"/>
      <c r="CQA4" s="98"/>
      <c r="CQB4" s="98"/>
      <c r="CQC4" s="98"/>
      <c r="CQD4" s="98"/>
      <c r="CQE4" s="98"/>
      <c r="CQF4" s="98"/>
      <c r="CQG4" s="98"/>
      <c r="CQH4" s="98"/>
      <c r="CQI4" s="98"/>
      <c r="CQJ4" s="98"/>
      <c r="CQK4" s="98"/>
      <c r="CQL4" s="98"/>
      <c r="CQM4" s="98"/>
      <c r="CQN4" s="98"/>
      <c r="CQO4" s="98"/>
      <c r="CQP4" s="98"/>
      <c r="CQQ4" s="98"/>
      <c r="CQR4" s="98"/>
      <c r="CQS4" s="98"/>
      <c r="CQT4" s="98"/>
      <c r="CQU4" s="98"/>
      <c r="CQV4" s="98"/>
      <c r="CQW4" s="98"/>
      <c r="CQX4" s="98"/>
      <c r="CQY4" s="98"/>
      <c r="CQZ4" s="98"/>
      <c r="CRA4" s="98"/>
      <c r="CRB4" s="98"/>
      <c r="CRC4" s="98"/>
      <c r="CRD4" s="98"/>
      <c r="CRE4" s="98"/>
      <c r="CRF4" s="98"/>
      <c r="CRG4" s="98"/>
      <c r="CRH4" s="98"/>
      <c r="CRI4" s="98"/>
      <c r="CRJ4" s="98"/>
      <c r="CRK4" s="98"/>
      <c r="CRL4" s="98"/>
      <c r="CRM4" s="98"/>
      <c r="CRN4" s="98"/>
      <c r="CRO4" s="98"/>
      <c r="CRP4" s="98"/>
      <c r="CRQ4" s="98"/>
      <c r="CRR4" s="98"/>
      <c r="CRS4" s="98"/>
      <c r="CRT4" s="98"/>
      <c r="CRU4" s="98"/>
      <c r="CRV4" s="98"/>
      <c r="CRW4" s="98"/>
      <c r="CRX4" s="98"/>
      <c r="CRY4" s="98"/>
      <c r="CRZ4" s="98"/>
      <c r="CSA4" s="98"/>
      <c r="CSB4" s="98"/>
      <c r="CSC4" s="98"/>
      <c r="CSD4" s="98"/>
      <c r="CSE4" s="98"/>
      <c r="CSF4" s="98"/>
      <c r="CSG4" s="98"/>
      <c r="CSH4" s="98"/>
      <c r="CSI4" s="98"/>
      <c r="CSJ4" s="98"/>
      <c r="CSK4" s="98"/>
      <c r="CSL4" s="98"/>
      <c r="CSM4" s="98"/>
      <c r="CSN4" s="98"/>
      <c r="CSO4" s="98"/>
      <c r="CSP4" s="98"/>
      <c r="CSQ4" s="98"/>
      <c r="CSR4" s="98"/>
      <c r="CSS4" s="98"/>
      <c r="CST4" s="98"/>
      <c r="CSU4" s="98"/>
      <c r="CSV4" s="98"/>
      <c r="CSW4" s="98"/>
      <c r="CSX4" s="98"/>
      <c r="CSY4" s="98"/>
      <c r="CSZ4" s="98"/>
      <c r="CTA4" s="98"/>
      <c r="CTB4" s="98"/>
      <c r="CTC4" s="98"/>
      <c r="CTD4" s="98"/>
      <c r="CTE4" s="98"/>
      <c r="CTF4" s="98"/>
      <c r="CTG4" s="98"/>
      <c r="CTH4" s="98"/>
      <c r="CTI4" s="98"/>
      <c r="CTJ4" s="98"/>
      <c r="CTK4" s="98"/>
      <c r="CTL4" s="98"/>
      <c r="CTM4" s="98"/>
      <c r="CTN4" s="98"/>
      <c r="CTO4" s="98"/>
      <c r="CTP4" s="98"/>
      <c r="CTQ4" s="98"/>
      <c r="CTR4" s="98"/>
      <c r="CTS4" s="98"/>
      <c r="CTT4" s="98"/>
      <c r="CTU4" s="98"/>
      <c r="CTV4" s="98"/>
      <c r="CTW4" s="98"/>
      <c r="CTX4" s="98"/>
      <c r="CTY4" s="98"/>
      <c r="CTZ4" s="98"/>
      <c r="CUA4" s="98"/>
      <c r="CUB4" s="98"/>
      <c r="CUC4" s="98"/>
      <c r="CUD4" s="98"/>
      <c r="CUE4" s="98"/>
      <c r="CUF4" s="98"/>
      <c r="CUG4" s="98"/>
      <c r="CUH4" s="98"/>
      <c r="CUI4" s="98"/>
      <c r="CUJ4" s="98"/>
      <c r="CUK4" s="98"/>
      <c r="CUL4" s="98"/>
      <c r="CUM4" s="98"/>
      <c r="CUN4" s="98"/>
      <c r="CUO4" s="98"/>
      <c r="CUP4" s="98"/>
      <c r="CUQ4" s="98"/>
      <c r="CUR4" s="98"/>
      <c r="CUS4" s="98"/>
      <c r="CUT4" s="98"/>
      <c r="CUU4" s="98"/>
      <c r="CUV4" s="98"/>
      <c r="CUW4" s="98"/>
      <c r="CUX4" s="98"/>
      <c r="CUY4" s="98"/>
      <c r="CUZ4" s="98"/>
      <c r="CVA4" s="98"/>
      <c r="CVB4" s="98"/>
      <c r="CVC4" s="98"/>
      <c r="CVD4" s="98"/>
      <c r="CVE4" s="98"/>
      <c r="CVF4" s="98"/>
      <c r="CVG4" s="98"/>
      <c r="CVH4" s="98"/>
      <c r="CVI4" s="98"/>
      <c r="CVJ4" s="98"/>
      <c r="CVK4" s="98"/>
      <c r="CVL4" s="98"/>
      <c r="CVM4" s="98"/>
      <c r="CVN4" s="98"/>
      <c r="CVO4" s="98"/>
      <c r="CVP4" s="98"/>
      <c r="CVQ4" s="98"/>
      <c r="CVR4" s="98"/>
      <c r="CVS4" s="98"/>
      <c r="CVT4" s="98"/>
      <c r="CVU4" s="98"/>
      <c r="CVV4" s="98"/>
      <c r="CVW4" s="98"/>
      <c r="CVX4" s="98"/>
      <c r="CVY4" s="98"/>
      <c r="CVZ4" s="98"/>
      <c r="CWA4" s="98"/>
      <c r="CWB4" s="98"/>
      <c r="CWC4" s="98"/>
      <c r="CWD4" s="98"/>
      <c r="CWE4" s="98"/>
      <c r="CWF4" s="98"/>
      <c r="CWG4" s="98"/>
      <c r="CWH4" s="98"/>
      <c r="CWI4" s="98"/>
      <c r="CWJ4" s="98"/>
      <c r="CWK4" s="98"/>
      <c r="CWL4" s="98"/>
      <c r="CWM4" s="98"/>
      <c r="CWN4" s="98"/>
      <c r="CWO4" s="98"/>
      <c r="CWP4" s="98"/>
      <c r="CWQ4" s="98"/>
      <c r="CWR4" s="98"/>
      <c r="CWS4" s="98"/>
      <c r="CWT4" s="98"/>
      <c r="CWU4" s="98"/>
      <c r="CWV4" s="98"/>
      <c r="CWW4" s="98"/>
      <c r="CWX4" s="98"/>
      <c r="CWY4" s="98"/>
      <c r="CWZ4" s="98"/>
      <c r="CXA4" s="98"/>
      <c r="CXB4" s="98"/>
      <c r="CXC4" s="98"/>
      <c r="CXD4" s="98"/>
      <c r="CXE4" s="98"/>
      <c r="CXF4" s="98"/>
      <c r="CXG4" s="98"/>
      <c r="CXH4" s="98"/>
      <c r="CXI4" s="98"/>
      <c r="CXJ4" s="98"/>
      <c r="CXK4" s="98"/>
      <c r="CXL4" s="98"/>
      <c r="CXM4" s="98"/>
      <c r="CXN4" s="98"/>
      <c r="CXO4" s="98"/>
      <c r="CXP4" s="98"/>
      <c r="CXQ4" s="98"/>
      <c r="CXR4" s="98"/>
      <c r="CXS4" s="98"/>
      <c r="CXT4" s="98"/>
      <c r="CXU4" s="98"/>
      <c r="CXV4" s="98"/>
      <c r="CXW4" s="98"/>
      <c r="CXX4" s="98"/>
      <c r="CXY4" s="98"/>
      <c r="CXZ4" s="98"/>
      <c r="CYA4" s="98"/>
      <c r="CYB4" s="98"/>
      <c r="CYC4" s="98"/>
      <c r="CYD4" s="98"/>
      <c r="CYE4" s="98"/>
      <c r="CYF4" s="98"/>
      <c r="CYG4" s="98"/>
      <c r="CYH4" s="98"/>
      <c r="CYI4" s="98"/>
      <c r="CYJ4" s="98"/>
      <c r="CYK4" s="98"/>
      <c r="CYL4" s="98"/>
      <c r="CYM4" s="98"/>
      <c r="CYN4" s="98"/>
      <c r="CYO4" s="98"/>
      <c r="CYP4" s="98"/>
      <c r="CYQ4" s="98"/>
      <c r="CYR4" s="98"/>
      <c r="CYS4" s="98"/>
      <c r="CYT4" s="98"/>
      <c r="CYU4" s="98"/>
      <c r="CYV4" s="98"/>
      <c r="CYW4" s="98"/>
      <c r="CYX4" s="98"/>
      <c r="CYY4" s="98"/>
      <c r="CYZ4" s="98"/>
      <c r="CZA4" s="98"/>
      <c r="CZB4" s="98"/>
      <c r="CZC4" s="98"/>
      <c r="CZD4" s="98"/>
      <c r="CZE4" s="98"/>
      <c r="CZF4" s="98"/>
      <c r="CZG4" s="98"/>
      <c r="CZH4" s="98"/>
      <c r="CZI4" s="98"/>
      <c r="CZJ4" s="98"/>
      <c r="CZK4" s="98"/>
      <c r="CZL4" s="98"/>
      <c r="CZM4" s="98"/>
      <c r="CZN4" s="98"/>
      <c r="CZO4" s="98"/>
      <c r="CZP4" s="98"/>
      <c r="CZQ4" s="98"/>
      <c r="CZR4" s="98"/>
      <c r="CZS4" s="98"/>
      <c r="CZT4" s="98"/>
      <c r="CZU4" s="98"/>
      <c r="CZV4" s="98"/>
      <c r="CZW4" s="98"/>
      <c r="CZX4" s="98"/>
      <c r="CZY4" s="98"/>
      <c r="CZZ4" s="98"/>
      <c r="DAA4" s="98"/>
      <c r="DAB4" s="98"/>
      <c r="DAC4" s="98"/>
      <c r="DAD4" s="98"/>
      <c r="DAE4" s="98"/>
      <c r="DAF4" s="98"/>
      <c r="DAG4" s="98"/>
      <c r="DAH4" s="98"/>
      <c r="DAI4" s="98"/>
      <c r="DAJ4" s="98"/>
      <c r="DAK4" s="98"/>
      <c r="DAL4" s="98"/>
      <c r="DAM4" s="98"/>
      <c r="DAN4" s="98"/>
      <c r="DAO4" s="98"/>
      <c r="DAP4" s="98"/>
      <c r="DAQ4" s="98"/>
      <c r="DAR4" s="98"/>
      <c r="DAS4" s="98"/>
      <c r="DAT4" s="98"/>
      <c r="DAU4" s="98"/>
      <c r="DAV4" s="98"/>
      <c r="DAW4" s="98"/>
      <c r="DAX4" s="98"/>
      <c r="DAY4" s="98"/>
      <c r="DAZ4" s="98"/>
      <c r="DBA4" s="98"/>
      <c r="DBB4" s="98"/>
      <c r="DBC4" s="98"/>
      <c r="DBD4" s="98"/>
      <c r="DBE4" s="98"/>
      <c r="DBF4" s="98"/>
      <c r="DBG4" s="98"/>
      <c r="DBH4" s="98"/>
      <c r="DBI4" s="98"/>
      <c r="DBJ4" s="98"/>
      <c r="DBK4" s="98"/>
      <c r="DBL4" s="98"/>
      <c r="DBM4" s="98"/>
      <c r="DBN4" s="98"/>
      <c r="DBO4" s="98"/>
      <c r="DBP4" s="98"/>
      <c r="DBQ4" s="98"/>
      <c r="DBR4" s="98"/>
      <c r="DBS4" s="98"/>
      <c r="DBT4" s="98"/>
      <c r="DBU4" s="98"/>
      <c r="DBV4" s="98"/>
      <c r="DBW4" s="98"/>
      <c r="DBX4" s="98"/>
      <c r="DBY4" s="98"/>
      <c r="DBZ4" s="98"/>
      <c r="DCA4" s="98"/>
      <c r="DCB4" s="98"/>
      <c r="DCC4" s="98"/>
      <c r="DCD4" s="98"/>
      <c r="DCE4" s="98"/>
      <c r="DCF4" s="98"/>
    </row>
    <row r="5" spans="1:917 1246:3538" s="98" customFormat="1" ht="13.8" thickBot="1">
      <c r="A5" s="48" t="s">
        <v>5</v>
      </c>
      <c r="B5" s="99">
        <v>120</v>
      </c>
      <c r="C5" s="100">
        <v>123</v>
      </c>
      <c r="D5" s="100"/>
      <c r="E5" s="99" t="s">
        <v>6</v>
      </c>
      <c r="F5" s="101">
        <v>32722</v>
      </c>
      <c r="G5" s="102" t="s">
        <v>2</v>
      </c>
      <c r="H5" s="641">
        <f t="shared" si="0"/>
        <v>3.92</v>
      </c>
      <c r="I5" s="642">
        <f t="shared" si="1"/>
        <v>323</v>
      </c>
      <c r="J5" s="643">
        <f t="shared" si="2"/>
        <v>41530.148148148146</v>
      </c>
      <c r="K5" s="699">
        <f t="shared" si="3"/>
        <v>0.14814814814599231</v>
      </c>
      <c r="L5" s="646">
        <v>3.01</v>
      </c>
      <c r="M5" s="652">
        <v>112.6</v>
      </c>
      <c r="N5" s="700">
        <v>44333</v>
      </c>
      <c r="O5" s="701">
        <v>0.731793981482042</v>
      </c>
      <c r="P5" s="646">
        <v>2.27</v>
      </c>
      <c r="Q5" s="652">
        <v>57.7</v>
      </c>
      <c r="R5" s="700">
        <v>43949</v>
      </c>
      <c r="S5" s="701">
        <v>0.53753472222160781</v>
      </c>
      <c r="T5" s="624">
        <v>2.12</v>
      </c>
      <c r="U5" s="591">
        <v>48</v>
      </c>
      <c r="V5" s="571">
        <v>43584</v>
      </c>
      <c r="W5" s="606">
        <v>0.86527777777777781</v>
      </c>
      <c r="X5" s="578">
        <v>2.04</v>
      </c>
      <c r="Y5" s="53">
        <v>44</v>
      </c>
      <c r="Z5" s="54">
        <v>43223</v>
      </c>
      <c r="AA5" s="55">
        <v>0.38435185185517184</v>
      </c>
      <c r="AB5" s="264">
        <v>2.63</v>
      </c>
      <c r="AC5" s="532">
        <v>83</v>
      </c>
      <c r="AD5" s="54">
        <v>42843</v>
      </c>
      <c r="AE5" s="61">
        <v>0.99615740740740744</v>
      </c>
      <c r="AF5" s="724">
        <v>2.14</v>
      </c>
      <c r="AG5" s="245">
        <v>49</v>
      </c>
      <c r="AH5" s="56">
        <v>42506</v>
      </c>
      <c r="AI5" s="57">
        <v>0.96006944444525288</v>
      </c>
      <c r="AJ5" s="58">
        <v>2.91</v>
      </c>
      <c r="AK5" s="59">
        <v>216</v>
      </c>
      <c r="AL5" s="60">
        <v>42136</v>
      </c>
      <c r="AM5" s="61">
        <v>0.33236111111182254</v>
      </c>
      <c r="AN5" s="62">
        <v>2.97</v>
      </c>
      <c r="AO5" s="63">
        <v>223</v>
      </c>
      <c r="AP5" s="64">
        <v>41828</v>
      </c>
      <c r="AQ5" s="65">
        <v>2.3148148466134444E-4</v>
      </c>
      <c r="AR5" s="66">
        <v>3.92</v>
      </c>
      <c r="AS5" s="67">
        <v>323</v>
      </c>
      <c r="AT5" s="68">
        <v>41530.148148148146</v>
      </c>
      <c r="AU5" s="69">
        <v>0.14814814814599231</v>
      </c>
      <c r="AV5" s="87">
        <v>1.0900000000000001</v>
      </c>
      <c r="AW5" s="75">
        <v>51</v>
      </c>
      <c r="AX5" s="56">
        <v>41099</v>
      </c>
      <c r="AY5" s="76">
        <v>8.9583333333333334E-2</v>
      </c>
      <c r="AZ5" s="103">
        <v>2.4500000000000002</v>
      </c>
      <c r="BA5" s="75">
        <v>167</v>
      </c>
      <c r="BB5" s="56">
        <v>40674</v>
      </c>
      <c r="BC5" s="76">
        <v>0.23541666666666669</v>
      </c>
      <c r="BD5" s="104">
        <v>2.74</v>
      </c>
      <c r="BE5" s="105">
        <v>197</v>
      </c>
      <c r="BF5" s="106">
        <v>40291</v>
      </c>
      <c r="BG5" s="107">
        <v>0.62416666666666665</v>
      </c>
      <c r="BH5" s="87">
        <v>2.85</v>
      </c>
      <c r="BI5" s="75">
        <v>209</v>
      </c>
      <c r="BJ5" s="56">
        <v>39957</v>
      </c>
      <c r="BK5" s="86">
        <v>0.68333333333333324</v>
      </c>
      <c r="BL5" s="87">
        <v>2.37</v>
      </c>
      <c r="BM5" s="75">
        <v>159</v>
      </c>
      <c r="BN5" s="56">
        <v>39676</v>
      </c>
      <c r="BO5" s="86">
        <v>0.51111111111111118</v>
      </c>
      <c r="BP5" s="87">
        <v>3.13</v>
      </c>
      <c r="BQ5" s="75">
        <v>241</v>
      </c>
      <c r="BR5" s="56">
        <v>39196</v>
      </c>
      <c r="BS5" s="86">
        <v>0.75</v>
      </c>
      <c r="BT5" s="87">
        <v>0.54</v>
      </c>
      <c r="BU5" s="75">
        <v>17</v>
      </c>
      <c r="BV5" s="56">
        <v>38969</v>
      </c>
      <c r="BW5" s="86">
        <v>0.54513888888888895</v>
      </c>
      <c r="BX5" s="87">
        <v>2.34</v>
      </c>
      <c r="BY5" s="75">
        <v>156</v>
      </c>
      <c r="BZ5" s="56">
        <v>38541</v>
      </c>
      <c r="CA5" s="86">
        <v>0.40416666666666662</v>
      </c>
      <c r="CB5" s="87">
        <v>1.77</v>
      </c>
      <c r="CC5" s="75">
        <v>103</v>
      </c>
      <c r="CD5" s="56">
        <v>38146</v>
      </c>
      <c r="CE5" s="86">
        <v>0.92986111111111114</v>
      </c>
      <c r="CF5" s="87">
        <v>2.0699999999999998</v>
      </c>
      <c r="CG5" s="75">
        <v>130</v>
      </c>
      <c r="CH5" s="56">
        <v>37783</v>
      </c>
      <c r="CI5" s="86">
        <v>0.89027777777777783</v>
      </c>
      <c r="CJ5" s="87">
        <v>1.87</v>
      </c>
      <c r="CK5" s="75">
        <v>112</v>
      </c>
      <c r="CL5" s="56">
        <v>37400</v>
      </c>
      <c r="CM5" s="86">
        <v>1.9444444444444445E-2</v>
      </c>
      <c r="CN5" s="87">
        <v>1.77</v>
      </c>
      <c r="CO5" s="75">
        <v>103</v>
      </c>
      <c r="CP5" s="56">
        <v>37080</v>
      </c>
      <c r="CQ5" s="86">
        <v>0.71319444444444446</v>
      </c>
      <c r="CR5" s="87">
        <v>2.5099999999999998</v>
      </c>
      <c r="CS5" s="75">
        <v>173</v>
      </c>
      <c r="CT5" s="56">
        <v>36723</v>
      </c>
      <c r="CU5" s="86">
        <v>0.94374999999999998</v>
      </c>
      <c r="CV5" s="87">
        <v>3.23</v>
      </c>
      <c r="CW5" s="75">
        <v>253</v>
      </c>
      <c r="CX5" s="56">
        <v>36280</v>
      </c>
      <c r="CY5" s="86">
        <v>0.59375</v>
      </c>
      <c r="CZ5" s="87">
        <v>2.16</v>
      </c>
      <c r="DA5" s="75">
        <v>139</v>
      </c>
      <c r="DB5" s="56">
        <v>36011</v>
      </c>
      <c r="DC5" s="86">
        <v>0.74375000000000002</v>
      </c>
      <c r="DD5" s="87">
        <v>2.0299999999999998</v>
      </c>
      <c r="DE5" s="75">
        <v>126</v>
      </c>
      <c r="DF5" s="56">
        <v>35587</v>
      </c>
      <c r="DG5" s="86">
        <v>0.92847222222222225</v>
      </c>
      <c r="DH5" s="87">
        <v>2.25</v>
      </c>
      <c r="DI5" s="75">
        <v>147</v>
      </c>
      <c r="DJ5" s="56">
        <v>35207</v>
      </c>
      <c r="DK5" s="86">
        <v>0.99930555555555556</v>
      </c>
      <c r="DL5" s="87">
        <v>3.47</v>
      </c>
      <c r="DM5" s="75">
        <v>281</v>
      </c>
      <c r="DN5" s="56">
        <v>34854</v>
      </c>
      <c r="DO5" s="86">
        <v>0.78611111111111109</v>
      </c>
      <c r="DP5" s="87">
        <v>2.0699999999999998</v>
      </c>
      <c r="DQ5" s="75">
        <v>130</v>
      </c>
      <c r="DR5" s="56">
        <v>34468</v>
      </c>
      <c r="DS5" s="86">
        <v>0.84305555555555556</v>
      </c>
      <c r="DT5" s="87">
        <v>1.8</v>
      </c>
      <c r="DU5" s="75">
        <v>58</v>
      </c>
      <c r="DV5" s="56">
        <v>34137</v>
      </c>
      <c r="DW5" s="86">
        <v>0.95694444444444438</v>
      </c>
      <c r="DX5" s="70" t="s">
        <v>190</v>
      </c>
      <c r="DY5" s="71" t="s">
        <v>190</v>
      </c>
      <c r="DZ5" s="72" t="s">
        <v>190</v>
      </c>
      <c r="EA5" s="73" t="s">
        <v>190</v>
      </c>
      <c r="EB5" s="87">
        <v>3.3</v>
      </c>
      <c r="EC5" s="75">
        <v>194</v>
      </c>
      <c r="ED5" s="56">
        <v>33410</v>
      </c>
      <c r="EE5" s="86">
        <v>0.68402777777777779</v>
      </c>
      <c r="EF5" s="87">
        <v>1.4</v>
      </c>
      <c r="EG5" s="75">
        <v>32</v>
      </c>
      <c r="EH5" s="56">
        <v>33063</v>
      </c>
      <c r="EI5" s="88">
        <v>0.80138888888888893</v>
      </c>
      <c r="EJ5" s="70" t="s">
        <v>190</v>
      </c>
      <c r="EK5" s="71" t="s">
        <v>190</v>
      </c>
      <c r="EL5" s="108" t="s">
        <v>190</v>
      </c>
      <c r="EM5" s="93" t="s">
        <v>190</v>
      </c>
      <c r="EN5" s="109"/>
      <c r="EO5" s="110"/>
      <c r="EP5" s="111"/>
      <c r="EQ5" s="112"/>
      <c r="ER5" s="94"/>
      <c r="ES5" s="95"/>
      <c r="ET5" s="96"/>
      <c r="EU5" s="97"/>
      <c r="EV5" s="94"/>
      <c r="EW5" s="95"/>
      <c r="EX5" s="96"/>
      <c r="EY5" s="97"/>
    </row>
    <row r="6" spans="1:917 1246:3538" s="98" customFormat="1" ht="13.8" thickBot="1">
      <c r="A6" s="48" t="s">
        <v>7</v>
      </c>
      <c r="B6" s="49">
        <v>130</v>
      </c>
      <c r="C6" s="50">
        <v>133</v>
      </c>
      <c r="D6" s="50">
        <v>210</v>
      </c>
      <c r="E6" s="49" t="s">
        <v>8</v>
      </c>
      <c r="F6" s="164">
        <v>33171</v>
      </c>
      <c r="G6" s="52" t="s">
        <v>9</v>
      </c>
      <c r="H6" s="641">
        <f t="shared" si="0"/>
        <v>3.68</v>
      </c>
      <c r="I6" s="642">
        <f t="shared" si="1"/>
        <v>1227</v>
      </c>
      <c r="J6" s="643">
        <f t="shared" si="2"/>
        <v>41530.199525462966</v>
      </c>
      <c r="K6" s="699">
        <f t="shared" si="3"/>
        <v>0.19952546296553919</v>
      </c>
      <c r="L6" s="646">
        <v>2.93</v>
      </c>
      <c r="M6" s="652">
        <v>277.60000000000002</v>
      </c>
      <c r="N6" s="700">
        <v>44372</v>
      </c>
      <c r="O6" s="701">
        <v>0.88068287036730908</v>
      </c>
      <c r="P6" s="646">
        <v>2.36</v>
      </c>
      <c r="Q6" s="652">
        <v>160.69999999999999</v>
      </c>
      <c r="R6" s="700">
        <v>44008</v>
      </c>
      <c r="S6" s="701">
        <v>0.73834490740409819</v>
      </c>
      <c r="T6" s="720">
        <v>2.2999999999999998</v>
      </c>
      <c r="U6" s="576">
        <v>150.6</v>
      </c>
      <c r="V6" s="190">
        <v>43659</v>
      </c>
      <c r="W6" s="577">
        <v>0.84652777777777777</v>
      </c>
      <c r="X6" s="578">
        <v>1.55</v>
      </c>
      <c r="Y6" s="53">
        <v>179</v>
      </c>
      <c r="Z6" s="54">
        <v>43223</v>
      </c>
      <c r="AA6" s="55">
        <v>0.34815972221986158</v>
      </c>
      <c r="AB6" s="264">
        <v>1.96</v>
      </c>
      <c r="AC6" s="532">
        <v>427</v>
      </c>
      <c r="AD6" s="54">
        <v>42942</v>
      </c>
      <c r="AE6" s="61">
        <v>0.91084490740740742</v>
      </c>
      <c r="AF6" s="724">
        <v>2.21</v>
      </c>
      <c r="AG6" s="245">
        <v>538</v>
      </c>
      <c r="AH6" s="56">
        <v>42549</v>
      </c>
      <c r="AI6" s="57">
        <v>0.77719907407407407</v>
      </c>
      <c r="AJ6" s="58">
        <v>2.3199999999999998</v>
      </c>
      <c r="AK6" s="59">
        <v>583</v>
      </c>
      <c r="AL6" s="60">
        <v>42232</v>
      </c>
      <c r="AM6" s="61">
        <v>8.8310185186855961E-2</v>
      </c>
      <c r="AN6" s="62">
        <v>2.68</v>
      </c>
      <c r="AO6" s="63">
        <v>742</v>
      </c>
      <c r="AP6" s="64">
        <v>41828</v>
      </c>
      <c r="AQ6" s="65">
        <v>7.4525462965539191E-2</v>
      </c>
      <c r="AR6" s="66">
        <v>3.68</v>
      </c>
      <c r="AS6" s="67">
        <v>1227</v>
      </c>
      <c r="AT6" s="68">
        <v>41530.199525462966</v>
      </c>
      <c r="AU6" s="69">
        <v>0.19952546296553919</v>
      </c>
      <c r="AV6" s="81">
        <v>1.74</v>
      </c>
      <c r="AW6" s="53">
        <v>300</v>
      </c>
      <c r="AX6" s="54">
        <v>41097</v>
      </c>
      <c r="AY6" s="55">
        <v>0.7055555555555556</v>
      </c>
      <c r="AZ6" s="74">
        <v>2.09</v>
      </c>
      <c r="BA6" s="53">
        <v>486</v>
      </c>
      <c r="BB6" s="54">
        <v>40714</v>
      </c>
      <c r="BC6" s="55">
        <v>0.10625</v>
      </c>
      <c r="BD6" s="113">
        <v>2.23</v>
      </c>
      <c r="BE6" s="114">
        <v>544</v>
      </c>
      <c r="BF6" s="115">
        <v>40291</v>
      </c>
      <c r="BG6" s="116">
        <v>0.57777777777777783</v>
      </c>
      <c r="BH6" s="81">
        <v>1.8</v>
      </c>
      <c r="BI6" s="53">
        <v>341</v>
      </c>
      <c r="BJ6" s="54">
        <v>39990</v>
      </c>
      <c r="BK6" s="85">
        <v>0.65138888888888891</v>
      </c>
      <c r="BL6" s="81">
        <v>1.72</v>
      </c>
      <c r="BM6" s="53">
        <v>286</v>
      </c>
      <c r="BN6" s="54">
        <v>39676</v>
      </c>
      <c r="BO6" s="85">
        <v>0.51249999999999996</v>
      </c>
      <c r="BP6" s="81">
        <v>2.1</v>
      </c>
      <c r="BQ6" s="53">
        <v>500</v>
      </c>
      <c r="BR6" s="54">
        <v>39196</v>
      </c>
      <c r="BS6" s="85">
        <v>0.79652777777777783</v>
      </c>
      <c r="BT6" s="81">
        <v>2.1</v>
      </c>
      <c r="BU6" s="53">
        <v>500</v>
      </c>
      <c r="BV6" s="54">
        <v>38902</v>
      </c>
      <c r="BW6" s="85">
        <v>0.81944444444444453</v>
      </c>
      <c r="BX6" s="81">
        <v>1.9</v>
      </c>
      <c r="BY6" s="53">
        <v>374</v>
      </c>
      <c r="BZ6" s="54">
        <v>38502</v>
      </c>
      <c r="CA6" s="85">
        <v>0.69791666666666663</v>
      </c>
      <c r="CB6" s="81">
        <v>1.7</v>
      </c>
      <c r="CC6" s="53">
        <v>262</v>
      </c>
      <c r="CD6" s="54">
        <v>38146</v>
      </c>
      <c r="CE6" s="85">
        <v>0.88611111111111107</v>
      </c>
      <c r="CF6" s="87">
        <v>1.4</v>
      </c>
      <c r="CG6" s="75">
        <v>120</v>
      </c>
      <c r="CH6" s="56">
        <v>37820</v>
      </c>
      <c r="CI6" s="86">
        <v>0.95138888888888884</v>
      </c>
      <c r="CJ6" s="81">
        <v>2.91</v>
      </c>
      <c r="CK6" s="53">
        <v>836</v>
      </c>
      <c r="CL6" s="54">
        <v>37519</v>
      </c>
      <c r="CM6" s="85">
        <v>6.5972222222222224E-2</v>
      </c>
      <c r="CN6" s="81">
        <v>2.7</v>
      </c>
      <c r="CO6" s="53">
        <v>749</v>
      </c>
      <c r="CP6" s="54">
        <v>37085</v>
      </c>
      <c r="CQ6" s="85">
        <v>0.74930555555555556</v>
      </c>
      <c r="CR6" s="81">
        <v>2.6</v>
      </c>
      <c r="CS6" s="53">
        <v>708</v>
      </c>
      <c r="CT6" s="54">
        <v>36724</v>
      </c>
      <c r="CU6" s="85">
        <v>1.7361111111111112E-2</v>
      </c>
      <c r="CV6" s="81">
        <v>2.1800000000000002</v>
      </c>
      <c r="CW6" s="53">
        <v>522</v>
      </c>
      <c r="CX6" s="54">
        <v>36300</v>
      </c>
      <c r="CY6" s="85">
        <v>0.62986111111111109</v>
      </c>
      <c r="CZ6" s="87">
        <v>2.08</v>
      </c>
      <c r="DA6" s="75">
        <v>481</v>
      </c>
      <c r="DB6" s="56">
        <v>35923</v>
      </c>
      <c r="DC6" s="86">
        <v>0.76388888888888884</v>
      </c>
      <c r="DD6" s="87">
        <v>1.9</v>
      </c>
      <c r="DE6" s="75">
        <v>400</v>
      </c>
      <c r="DF6" s="56">
        <v>35639</v>
      </c>
      <c r="DG6" s="86">
        <v>0.79236111111111107</v>
      </c>
      <c r="DH6" s="87">
        <v>2.37</v>
      </c>
      <c r="DI6" s="75">
        <v>606</v>
      </c>
      <c r="DJ6" s="56">
        <v>35303</v>
      </c>
      <c r="DK6" s="86">
        <v>0.86041666666666661</v>
      </c>
      <c r="DL6" s="81">
        <v>3</v>
      </c>
      <c r="DM6" s="53">
        <v>890</v>
      </c>
      <c r="DN6" s="54">
        <v>34854</v>
      </c>
      <c r="DO6" s="85">
        <v>0.84444444444444444</v>
      </c>
      <c r="DP6" s="87">
        <v>2.0299999999999998</v>
      </c>
      <c r="DQ6" s="75">
        <v>458</v>
      </c>
      <c r="DR6" s="56">
        <v>34449</v>
      </c>
      <c r="DS6" s="86">
        <v>0.41180555555555554</v>
      </c>
      <c r="DT6" s="81">
        <v>1.5</v>
      </c>
      <c r="DU6" s="53">
        <v>147</v>
      </c>
      <c r="DV6" s="54">
        <v>34163</v>
      </c>
      <c r="DW6" s="85">
        <v>0.99236111111111114</v>
      </c>
      <c r="DX6" s="81">
        <v>1.58</v>
      </c>
      <c r="DY6" s="53">
        <v>200</v>
      </c>
      <c r="DZ6" s="54">
        <v>33840</v>
      </c>
      <c r="EA6" s="55">
        <v>0.20138888888888887</v>
      </c>
      <c r="EB6" s="81">
        <v>2.16</v>
      </c>
      <c r="EC6" s="53">
        <v>513</v>
      </c>
      <c r="ED6" s="54">
        <v>33390</v>
      </c>
      <c r="EE6" s="85">
        <v>0.7597222222222223</v>
      </c>
      <c r="EF6" s="117"/>
      <c r="EG6" s="118"/>
      <c r="EH6" s="119"/>
      <c r="EI6" s="120"/>
      <c r="EJ6" s="109"/>
      <c r="EK6" s="110"/>
      <c r="EL6" s="121"/>
      <c r="EM6" s="112"/>
      <c r="EN6" s="109"/>
      <c r="EO6" s="110"/>
      <c r="EP6" s="111"/>
      <c r="EQ6" s="112"/>
      <c r="ER6" s="94"/>
      <c r="ES6" s="95"/>
      <c r="ET6" s="96"/>
      <c r="EU6" s="97"/>
      <c r="EV6" s="94"/>
      <c r="EW6" s="95"/>
      <c r="EX6" s="96"/>
      <c r="EY6" s="97"/>
      <c r="EZ6" s="47"/>
    </row>
    <row r="7" spans="1:917 1246:3538" s="98" customFormat="1" ht="13.8" thickBot="1">
      <c r="A7" s="48" t="s">
        <v>10</v>
      </c>
      <c r="B7" s="99">
        <v>200</v>
      </c>
      <c r="C7" s="100">
        <v>203</v>
      </c>
      <c r="D7" s="100"/>
      <c r="E7" s="99" t="s">
        <v>11</v>
      </c>
      <c r="F7" s="101">
        <v>32293</v>
      </c>
      <c r="G7" s="102" t="s">
        <v>2</v>
      </c>
      <c r="H7" s="641">
        <f t="shared" si="0"/>
        <v>5</v>
      </c>
      <c r="I7" s="642">
        <f t="shared" si="1"/>
        <v>0</v>
      </c>
      <c r="J7" s="643">
        <f t="shared" si="2"/>
        <v>34837</v>
      </c>
      <c r="K7" s="699">
        <f t="shared" si="3"/>
        <v>0.14444444444444446</v>
      </c>
      <c r="L7" s="551"/>
      <c r="M7" s="538"/>
      <c r="N7" s="273"/>
      <c r="O7" s="739"/>
      <c r="P7" s="551"/>
      <c r="Q7" s="538"/>
      <c r="R7" s="273"/>
      <c r="S7" s="640"/>
      <c r="T7" s="119"/>
      <c r="U7" s="538"/>
      <c r="V7" s="538"/>
      <c r="W7" s="607"/>
      <c r="X7" s="601"/>
      <c r="Y7" s="538"/>
      <c r="Z7" s="538"/>
      <c r="AA7" s="579"/>
      <c r="AB7" s="544"/>
      <c r="AC7" s="538"/>
      <c r="AD7" s="117"/>
      <c r="AE7" s="534"/>
      <c r="AF7" s="697"/>
      <c r="AG7" s="695"/>
      <c r="AH7" s="117"/>
      <c r="AI7" s="122"/>
      <c r="AJ7" s="123"/>
      <c r="AK7" s="117"/>
      <c r="AL7" s="117"/>
      <c r="AM7" s="124"/>
      <c r="AN7" s="109"/>
      <c r="AO7" s="117"/>
      <c r="AP7" s="117"/>
      <c r="AQ7" s="125"/>
      <c r="AR7" s="123"/>
      <c r="AS7" s="109"/>
      <c r="AT7" s="109"/>
      <c r="AU7" s="126"/>
      <c r="AV7" s="109"/>
      <c r="AW7" s="110"/>
      <c r="AX7" s="127"/>
      <c r="AY7" s="128"/>
      <c r="AZ7" s="129"/>
      <c r="BA7" s="95"/>
      <c r="BB7" s="130"/>
      <c r="BC7" s="131"/>
      <c r="BD7" s="132"/>
      <c r="BE7" s="133"/>
      <c r="BF7" s="134"/>
      <c r="BG7" s="135"/>
      <c r="BH7" s="109"/>
      <c r="BI7" s="110"/>
      <c r="BJ7" s="127"/>
      <c r="BK7" s="120"/>
      <c r="BL7" s="136"/>
      <c r="BM7" s="137"/>
      <c r="BN7" s="138"/>
      <c r="BO7" s="139"/>
      <c r="BP7" s="117"/>
      <c r="BQ7" s="110"/>
      <c r="BR7" s="127"/>
      <c r="BS7" s="120"/>
      <c r="BT7" s="140"/>
      <c r="BU7" s="141"/>
      <c r="BV7" s="142"/>
      <c r="BW7" s="143"/>
      <c r="BX7" s="94"/>
      <c r="BY7" s="95"/>
      <c r="BZ7" s="130"/>
      <c r="CA7" s="144"/>
      <c r="CB7" s="94"/>
      <c r="CC7" s="95"/>
      <c r="CD7" s="130"/>
      <c r="CE7" s="144"/>
      <c r="CF7" s="94"/>
      <c r="CG7" s="95"/>
      <c r="CH7" s="130"/>
      <c r="CI7" s="144"/>
      <c r="CJ7" s="136"/>
      <c r="CK7" s="137"/>
      <c r="CL7" s="145"/>
      <c r="CM7" s="139"/>
      <c r="CN7" s="146"/>
      <c r="CO7" s="147"/>
      <c r="CP7" s="148"/>
      <c r="CQ7" s="139"/>
      <c r="CR7" s="136"/>
      <c r="CS7" s="137"/>
      <c r="CT7" s="145"/>
      <c r="CU7" s="139"/>
      <c r="CV7" s="149">
        <v>0.56000000000000005</v>
      </c>
      <c r="CW7" s="150">
        <v>0</v>
      </c>
      <c r="CX7" s="151">
        <v>36337</v>
      </c>
      <c r="CY7" s="152">
        <v>0.6430555555555556</v>
      </c>
      <c r="CZ7" s="153">
        <v>3.07</v>
      </c>
      <c r="DA7" s="150">
        <v>0</v>
      </c>
      <c r="DB7" s="151">
        <v>35905</v>
      </c>
      <c r="DC7" s="152">
        <v>0.7715277777777777</v>
      </c>
      <c r="DD7" s="154" t="s">
        <v>190</v>
      </c>
      <c r="DE7" s="155" t="s">
        <v>190</v>
      </c>
      <c r="DF7" s="156" t="s">
        <v>190</v>
      </c>
      <c r="DG7" s="157" t="s">
        <v>190</v>
      </c>
      <c r="DH7" s="154" t="s">
        <v>190</v>
      </c>
      <c r="DI7" s="155" t="s">
        <v>190</v>
      </c>
      <c r="DJ7" s="156" t="s">
        <v>190</v>
      </c>
      <c r="DK7" s="157" t="s">
        <v>190</v>
      </c>
      <c r="DL7" s="158">
        <v>5</v>
      </c>
      <c r="DM7" s="159">
        <v>0</v>
      </c>
      <c r="DN7" s="160">
        <v>34837</v>
      </c>
      <c r="DO7" s="161">
        <v>0.14444444444444446</v>
      </c>
      <c r="DP7" s="154" t="s">
        <v>190</v>
      </c>
      <c r="DQ7" s="155" t="s">
        <v>190</v>
      </c>
      <c r="DR7" s="156" t="s">
        <v>190</v>
      </c>
      <c r="DS7" s="157" t="s">
        <v>190</v>
      </c>
      <c r="DT7" s="149">
        <v>4.7</v>
      </c>
      <c r="DU7" s="150">
        <v>0</v>
      </c>
      <c r="DV7" s="151">
        <v>34111</v>
      </c>
      <c r="DW7" s="152">
        <v>0.44374999999999998</v>
      </c>
      <c r="DX7" s="154" t="s">
        <v>190</v>
      </c>
      <c r="DY7" s="155" t="s">
        <v>190</v>
      </c>
      <c r="DZ7" s="156" t="s">
        <v>190</v>
      </c>
      <c r="EA7" s="73" t="s">
        <v>190</v>
      </c>
      <c r="EB7" s="70" t="s">
        <v>190</v>
      </c>
      <c r="EC7" s="155" t="s">
        <v>190</v>
      </c>
      <c r="ED7" s="156" t="s">
        <v>190</v>
      </c>
      <c r="EE7" s="157" t="s">
        <v>190</v>
      </c>
      <c r="EF7" s="149">
        <v>3</v>
      </c>
      <c r="EG7" s="150">
        <v>0</v>
      </c>
      <c r="EH7" s="151">
        <v>32954</v>
      </c>
      <c r="EI7" s="162">
        <v>0.45208333333333334</v>
      </c>
      <c r="EJ7" s="70" t="s">
        <v>190</v>
      </c>
      <c r="EK7" s="71" t="s">
        <v>190</v>
      </c>
      <c r="EL7" s="108" t="s">
        <v>190</v>
      </c>
      <c r="EM7" s="93" t="s">
        <v>190</v>
      </c>
      <c r="EN7" s="70" t="s">
        <v>190</v>
      </c>
      <c r="EO7" s="71" t="s">
        <v>190</v>
      </c>
      <c r="EP7" s="92" t="s">
        <v>190</v>
      </c>
      <c r="EQ7" s="93" t="s">
        <v>190</v>
      </c>
      <c r="ER7" s="94"/>
      <c r="ES7" s="95"/>
      <c r="ET7" s="96"/>
      <c r="EU7" s="97"/>
      <c r="EV7" s="94"/>
      <c r="EW7" s="95"/>
      <c r="EX7" s="96"/>
      <c r="EY7" s="97"/>
      <c r="EZ7" s="631" t="s">
        <v>299</v>
      </c>
    </row>
    <row r="8" spans="1:917 1246:3538" s="98" customFormat="1" ht="13.8" thickBot="1">
      <c r="A8" s="48" t="s">
        <v>10</v>
      </c>
      <c r="B8" s="99">
        <v>200</v>
      </c>
      <c r="C8" s="100">
        <v>203</v>
      </c>
      <c r="D8" s="100"/>
      <c r="E8" s="99" t="s">
        <v>11</v>
      </c>
      <c r="F8" s="164">
        <v>37606</v>
      </c>
      <c r="G8" s="102" t="s">
        <v>2</v>
      </c>
      <c r="H8" s="641">
        <f t="shared" si="0"/>
        <v>108.92</v>
      </c>
      <c r="I8" s="642">
        <f t="shared" si="1"/>
        <v>1351</v>
      </c>
      <c r="J8" s="643">
        <f t="shared" si="2"/>
        <v>41529.800520833334</v>
      </c>
      <c r="K8" s="699">
        <f t="shared" si="3"/>
        <v>0.80052083333430346</v>
      </c>
      <c r="L8" s="646">
        <v>89.41</v>
      </c>
      <c r="M8" s="652">
        <v>41</v>
      </c>
      <c r="N8" s="700">
        <v>44378</v>
      </c>
      <c r="O8" s="701">
        <v>0.93384259259619284</v>
      </c>
      <c r="P8" s="646">
        <v>88.29</v>
      </c>
      <c r="Q8" s="652">
        <v>0</v>
      </c>
      <c r="R8" s="700">
        <v>44047</v>
      </c>
      <c r="S8" s="701">
        <v>0.59078703703562496</v>
      </c>
      <c r="T8" s="264">
        <v>88.65</v>
      </c>
      <c r="U8" s="450">
        <v>0</v>
      </c>
      <c r="V8" s="54">
        <v>43608</v>
      </c>
      <c r="W8" s="287">
        <v>0.48819444444444449</v>
      </c>
      <c r="X8" s="578">
        <v>88.7</v>
      </c>
      <c r="Y8" s="53">
        <v>2</v>
      </c>
      <c r="Z8" s="54">
        <v>43223</v>
      </c>
      <c r="AA8" s="55">
        <v>0.63266203703824431</v>
      </c>
      <c r="AB8" s="264">
        <v>84.94</v>
      </c>
      <c r="AC8" s="532">
        <v>0</v>
      </c>
      <c r="AD8" s="54">
        <v>42873</v>
      </c>
      <c r="AE8" s="61">
        <v>0.75579861111111113</v>
      </c>
      <c r="AF8" s="725">
        <v>95.78</v>
      </c>
      <c r="AG8" s="731">
        <v>127</v>
      </c>
      <c r="AH8" s="56">
        <v>42474</v>
      </c>
      <c r="AI8" s="57">
        <v>0.55591435185488081</v>
      </c>
      <c r="AJ8" s="58">
        <v>92.45</v>
      </c>
      <c r="AK8" s="59">
        <v>121</v>
      </c>
      <c r="AL8" s="60">
        <v>42160</v>
      </c>
      <c r="AM8" s="61">
        <v>0.21577546296612127</v>
      </c>
      <c r="AN8" s="62">
        <v>97.18</v>
      </c>
      <c r="AO8" s="63">
        <v>130</v>
      </c>
      <c r="AP8" s="64">
        <v>41772</v>
      </c>
      <c r="AQ8" s="65">
        <v>0.48145833333546761</v>
      </c>
      <c r="AR8" s="66">
        <v>108.92</v>
      </c>
      <c r="AS8" s="67">
        <v>1351</v>
      </c>
      <c r="AT8" s="68">
        <v>41529.800520833334</v>
      </c>
      <c r="AU8" s="69">
        <v>0.80052083333430346</v>
      </c>
      <c r="AV8" s="165">
        <v>15.39</v>
      </c>
      <c r="AW8" s="166">
        <v>0</v>
      </c>
      <c r="AX8" s="167">
        <v>41027</v>
      </c>
      <c r="AY8" s="168">
        <v>0.40416666666666662</v>
      </c>
      <c r="AZ8" s="169">
        <v>15.6</v>
      </c>
      <c r="BA8" s="166">
        <v>0</v>
      </c>
      <c r="BB8" s="167">
        <v>40675</v>
      </c>
      <c r="BC8" s="168">
        <v>0.21527777777777779</v>
      </c>
      <c r="BD8" s="170">
        <v>16.02</v>
      </c>
      <c r="BE8" s="171">
        <v>0</v>
      </c>
      <c r="BF8" s="172">
        <v>40291</v>
      </c>
      <c r="BG8" s="173">
        <v>0.8222222222222223</v>
      </c>
      <c r="BH8" s="165">
        <v>16.41</v>
      </c>
      <c r="BI8" s="166">
        <v>0</v>
      </c>
      <c r="BJ8" s="167">
        <v>39946</v>
      </c>
      <c r="BK8" s="174">
        <v>0.96250000000000002</v>
      </c>
      <c r="BL8" s="70" t="s">
        <v>190</v>
      </c>
      <c r="BM8" s="155" t="s">
        <v>190</v>
      </c>
      <c r="BN8" s="175" t="s">
        <v>190</v>
      </c>
      <c r="BO8" s="157" t="s">
        <v>190</v>
      </c>
      <c r="BP8" s="87">
        <v>89.8</v>
      </c>
      <c r="BQ8" s="176">
        <v>71</v>
      </c>
      <c r="BR8" s="177">
        <v>39197</v>
      </c>
      <c r="BS8" s="86">
        <v>0.37083333333333335</v>
      </c>
      <c r="BT8" s="169">
        <v>17</v>
      </c>
      <c r="BU8" s="166">
        <v>0</v>
      </c>
      <c r="BV8" s="167">
        <v>38932</v>
      </c>
      <c r="BW8" s="174">
        <v>0.76111111111111107</v>
      </c>
      <c r="BX8" s="165">
        <v>16.100000000000001</v>
      </c>
      <c r="BY8" s="166">
        <v>0</v>
      </c>
      <c r="BZ8" s="167">
        <v>38456</v>
      </c>
      <c r="CA8" s="174">
        <v>0.42083333333333334</v>
      </c>
      <c r="CB8" s="165">
        <v>16</v>
      </c>
      <c r="CC8" s="166">
        <v>0</v>
      </c>
      <c r="CD8" s="167">
        <v>38166</v>
      </c>
      <c r="CE8" s="174">
        <v>0.43333333333333335</v>
      </c>
      <c r="CF8" s="165">
        <v>15.66</v>
      </c>
      <c r="CG8" s="166">
        <v>0</v>
      </c>
      <c r="CH8" s="167">
        <v>37714</v>
      </c>
      <c r="CI8" s="174">
        <v>0.34194444444444444</v>
      </c>
      <c r="CJ8" s="146" t="s">
        <v>190</v>
      </c>
      <c r="CK8" s="137" t="s">
        <v>190</v>
      </c>
      <c r="CL8" s="145" t="s">
        <v>190</v>
      </c>
      <c r="CM8" s="139" t="s">
        <v>190</v>
      </c>
      <c r="CN8" s="146"/>
      <c r="CO8" s="147"/>
      <c r="CP8" s="148"/>
      <c r="CQ8" s="139"/>
      <c r="CR8" s="146"/>
      <c r="CS8" s="137"/>
      <c r="CT8" s="145"/>
      <c r="CU8" s="139"/>
      <c r="CV8" s="94"/>
      <c r="CW8" s="95"/>
      <c r="CX8" s="130"/>
      <c r="CY8" s="144"/>
      <c r="CZ8" s="178"/>
      <c r="DA8" s="95"/>
      <c r="DB8" s="130"/>
      <c r="DC8" s="144"/>
      <c r="DD8" s="146"/>
      <c r="DE8" s="137"/>
      <c r="DF8" s="145"/>
      <c r="DG8" s="139"/>
      <c r="DH8" s="146"/>
      <c r="DI8" s="137"/>
      <c r="DJ8" s="145"/>
      <c r="DK8" s="139"/>
      <c r="DL8" s="109"/>
      <c r="DM8" s="110"/>
      <c r="DN8" s="127"/>
      <c r="DO8" s="120"/>
      <c r="DP8" s="146"/>
      <c r="DQ8" s="137"/>
      <c r="DR8" s="145"/>
      <c r="DS8" s="139"/>
      <c r="DT8" s="94"/>
      <c r="DU8" s="95"/>
      <c r="DV8" s="130"/>
      <c r="DW8" s="144"/>
      <c r="DX8" s="146"/>
      <c r="DY8" s="137"/>
      <c r="DZ8" s="145"/>
      <c r="EA8" s="179"/>
      <c r="EB8" s="146"/>
      <c r="EC8" s="137"/>
      <c r="ED8" s="145"/>
      <c r="EE8" s="139"/>
      <c r="EF8" s="94"/>
      <c r="EG8" s="95"/>
      <c r="EH8" s="130"/>
      <c r="EI8" s="180"/>
      <c r="EJ8" s="146"/>
      <c r="EK8" s="147"/>
      <c r="EL8" s="181"/>
      <c r="EM8" s="182"/>
      <c r="EN8" s="146"/>
      <c r="EO8" s="147"/>
      <c r="EP8" s="183"/>
      <c r="EQ8" s="182"/>
      <c r="ER8" s="94"/>
      <c r="ES8" s="95"/>
      <c r="ET8" s="96"/>
      <c r="EU8" s="97"/>
      <c r="EV8" s="94"/>
      <c r="EW8" s="95"/>
      <c r="EX8" s="96"/>
      <c r="EY8" s="97"/>
      <c r="EZ8" s="631" t="s">
        <v>298</v>
      </c>
    </row>
    <row r="9" spans="1:917 1246:3538" s="98" customFormat="1" ht="13.8" thickBot="1">
      <c r="A9" s="48" t="s">
        <v>12</v>
      </c>
      <c r="B9" s="49">
        <v>210</v>
      </c>
      <c r="C9" s="50">
        <v>213</v>
      </c>
      <c r="D9" s="50"/>
      <c r="E9" s="49" t="s">
        <v>13</v>
      </c>
      <c r="F9" s="51">
        <v>32722</v>
      </c>
      <c r="G9" s="52" t="s">
        <v>2</v>
      </c>
      <c r="H9" s="641">
        <f t="shared" si="0"/>
        <v>3.87</v>
      </c>
      <c r="I9" s="642">
        <f t="shared" si="1"/>
        <v>2986</v>
      </c>
      <c r="J9" s="643">
        <f t="shared" si="2"/>
        <v>34917</v>
      </c>
      <c r="K9" s="699">
        <f t="shared" si="3"/>
        <v>0.85833333333333339</v>
      </c>
      <c r="L9" s="646">
        <v>1.4</v>
      </c>
      <c r="M9" s="652">
        <v>12</v>
      </c>
      <c r="N9" s="700">
        <v>44379</v>
      </c>
      <c r="O9" s="701">
        <v>0.18702546296117362</v>
      </c>
      <c r="P9" s="646">
        <v>1.04</v>
      </c>
      <c r="Q9" s="652">
        <v>6</v>
      </c>
      <c r="R9" s="700">
        <v>43981</v>
      </c>
      <c r="S9" s="701">
        <v>0.87442129629926058</v>
      </c>
      <c r="T9" s="264">
        <v>1.33</v>
      </c>
      <c r="U9" s="450">
        <v>11</v>
      </c>
      <c r="V9" s="54">
        <v>43624</v>
      </c>
      <c r="W9" s="287">
        <v>0.96180555555555558</v>
      </c>
      <c r="X9" s="578">
        <v>0.81</v>
      </c>
      <c r="Y9" s="53">
        <v>2.9</v>
      </c>
      <c r="Z9" s="54">
        <v>43296</v>
      </c>
      <c r="AA9" s="55">
        <v>0.74791666666715173</v>
      </c>
      <c r="AB9" s="264">
        <v>1.65</v>
      </c>
      <c r="AC9" s="532">
        <v>19.2</v>
      </c>
      <c r="AD9" s="54">
        <v>42873</v>
      </c>
      <c r="AE9" s="61">
        <v>0.75565972222222222</v>
      </c>
      <c r="AF9" s="724">
        <v>2.2200000000000002</v>
      </c>
      <c r="AG9" s="245">
        <v>48.4</v>
      </c>
      <c r="AH9" s="56">
        <v>42549</v>
      </c>
      <c r="AI9" s="57">
        <v>0.80797453703416977</v>
      </c>
      <c r="AJ9" s="58">
        <v>2.73</v>
      </c>
      <c r="AK9" s="59">
        <v>130.9</v>
      </c>
      <c r="AL9" s="60">
        <v>42160</v>
      </c>
      <c r="AM9" s="61">
        <v>0.68844907407765277</v>
      </c>
      <c r="AN9" s="62">
        <v>2.4900000000000002</v>
      </c>
      <c r="AO9" s="63">
        <v>86.4</v>
      </c>
      <c r="AP9" s="64">
        <v>41850</v>
      </c>
      <c r="AQ9" s="65">
        <v>0.84339120370714227</v>
      </c>
      <c r="AR9" s="66">
        <v>3.82</v>
      </c>
      <c r="AS9" s="67">
        <v>2903</v>
      </c>
      <c r="AT9" s="68">
        <v>41529.935254629629</v>
      </c>
      <c r="AU9" s="69">
        <v>0.93525462962861639</v>
      </c>
      <c r="AV9" s="87">
        <v>1.76</v>
      </c>
      <c r="AW9" s="75">
        <v>405</v>
      </c>
      <c r="AX9" s="56">
        <v>41097</v>
      </c>
      <c r="AY9" s="76">
        <v>0.71388888888888891</v>
      </c>
      <c r="AZ9" s="188">
        <v>2.4900000000000002</v>
      </c>
      <c r="BA9" s="189">
        <v>1097</v>
      </c>
      <c r="BB9" s="190">
        <v>40681</v>
      </c>
      <c r="BC9" s="191">
        <v>0.55694444444444446</v>
      </c>
      <c r="BD9" s="192">
        <v>2.27</v>
      </c>
      <c r="BE9" s="193">
        <v>871</v>
      </c>
      <c r="BF9" s="194">
        <v>40291</v>
      </c>
      <c r="BG9" s="195">
        <v>0.50972222222222219</v>
      </c>
      <c r="BH9" s="196">
        <v>2.2999999999999998</v>
      </c>
      <c r="BI9" s="197">
        <v>932</v>
      </c>
      <c r="BJ9" s="198">
        <v>40014</v>
      </c>
      <c r="BK9" s="199">
        <v>0.9506944444444444</v>
      </c>
      <c r="BL9" s="200">
        <v>1.89</v>
      </c>
      <c r="BM9" s="189">
        <v>496</v>
      </c>
      <c r="BN9" s="190">
        <v>39676</v>
      </c>
      <c r="BO9" s="201">
        <v>0.48819444444444443</v>
      </c>
      <c r="BP9" s="89" t="s">
        <v>190</v>
      </c>
      <c r="BQ9" s="202" t="s">
        <v>190</v>
      </c>
      <c r="BR9" s="203" t="s">
        <v>190</v>
      </c>
      <c r="BS9" s="84" t="s">
        <v>190</v>
      </c>
      <c r="BT9" s="89" t="s">
        <v>190</v>
      </c>
      <c r="BU9" s="202" t="s">
        <v>190</v>
      </c>
      <c r="BV9" s="203" t="s">
        <v>190</v>
      </c>
      <c r="BW9" s="84" t="s">
        <v>190</v>
      </c>
      <c r="BX9" s="149">
        <v>0.9</v>
      </c>
      <c r="BY9" s="150">
        <v>9</v>
      </c>
      <c r="BZ9" s="151">
        <v>38523</v>
      </c>
      <c r="CA9" s="152">
        <v>0.78194444444444444</v>
      </c>
      <c r="CB9" s="200">
        <v>1.1000000000000001</v>
      </c>
      <c r="CC9" s="189">
        <v>26</v>
      </c>
      <c r="CD9" s="190">
        <v>38146</v>
      </c>
      <c r="CE9" s="201">
        <v>0.87777777777777777</v>
      </c>
      <c r="CF9" s="149">
        <v>1.1499999999999999</v>
      </c>
      <c r="CG9" s="150">
        <v>56</v>
      </c>
      <c r="CH9" s="151">
        <v>37730</v>
      </c>
      <c r="CI9" s="152">
        <v>0.31944444444444448</v>
      </c>
      <c r="CJ9" s="200">
        <v>0.86</v>
      </c>
      <c r="CK9" s="189">
        <v>7</v>
      </c>
      <c r="CL9" s="190">
        <v>37400</v>
      </c>
      <c r="CM9" s="201">
        <v>6.1805555555555558E-2</v>
      </c>
      <c r="CN9" s="149">
        <v>1.62</v>
      </c>
      <c r="CO9" s="150">
        <v>299</v>
      </c>
      <c r="CP9" s="151">
        <v>37085</v>
      </c>
      <c r="CQ9" s="152">
        <v>0.75694444444444453</v>
      </c>
      <c r="CR9" s="200">
        <v>1.1000000000000001</v>
      </c>
      <c r="CS9" s="189">
        <v>46</v>
      </c>
      <c r="CT9" s="190">
        <v>36724</v>
      </c>
      <c r="CU9" s="201">
        <v>4.4444444444444446E-2</v>
      </c>
      <c r="CV9" s="200">
        <v>1.44</v>
      </c>
      <c r="CW9" s="189">
        <v>176</v>
      </c>
      <c r="CX9" s="190">
        <v>36300</v>
      </c>
      <c r="CY9" s="201">
        <v>0.63055555555555554</v>
      </c>
      <c r="CZ9" s="149">
        <v>1.33</v>
      </c>
      <c r="DA9" s="150">
        <v>126</v>
      </c>
      <c r="DB9" s="151">
        <v>36038</v>
      </c>
      <c r="DC9" s="152">
        <v>0.86111111111111116</v>
      </c>
      <c r="DD9" s="149">
        <v>1.42</v>
      </c>
      <c r="DE9" s="150">
        <v>164</v>
      </c>
      <c r="DF9" s="151">
        <v>35646</v>
      </c>
      <c r="DG9" s="152">
        <v>0.7715277777777777</v>
      </c>
      <c r="DH9" s="149">
        <v>1.1399999999999999</v>
      </c>
      <c r="DI9" s="150">
        <v>51</v>
      </c>
      <c r="DJ9" s="151">
        <v>35303</v>
      </c>
      <c r="DK9" s="152">
        <v>0.8965277777777777</v>
      </c>
      <c r="DL9" s="158">
        <v>3.87</v>
      </c>
      <c r="DM9" s="159">
        <v>2986</v>
      </c>
      <c r="DN9" s="160">
        <v>34917</v>
      </c>
      <c r="DO9" s="161">
        <v>0.85833333333333339</v>
      </c>
      <c r="DP9" s="149">
        <v>1</v>
      </c>
      <c r="DQ9" s="150">
        <v>10</v>
      </c>
      <c r="DR9" s="151">
        <v>34449</v>
      </c>
      <c r="DS9" s="152">
        <v>0.4055555555555555</v>
      </c>
      <c r="DT9" s="200">
        <v>1.5</v>
      </c>
      <c r="DU9" s="189">
        <v>200</v>
      </c>
      <c r="DV9" s="190">
        <v>34137</v>
      </c>
      <c r="DW9" s="201">
        <v>0.98402777777777783</v>
      </c>
      <c r="DX9" s="200">
        <v>1.4</v>
      </c>
      <c r="DY9" s="189">
        <v>157</v>
      </c>
      <c r="DZ9" s="190">
        <v>33840</v>
      </c>
      <c r="EA9" s="191">
        <v>0.15902777777777777</v>
      </c>
      <c r="EB9" s="81">
        <v>3</v>
      </c>
      <c r="EC9" s="53">
        <v>1720</v>
      </c>
      <c r="ED9" s="54">
        <v>33441</v>
      </c>
      <c r="EE9" s="85">
        <v>0.6069444444444444</v>
      </c>
      <c r="EF9" s="200">
        <v>2.6</v>
      </c>
      <c r="EG9" s="189">
        <v>1227</v>
      </c>
      <c r="EH9" s="190">
        <v>33022</v>
      </c>
      <c r="EI9" s="204">
        <v>0.59583333333333333</v>
      </c>
      <c r="EJ9" s="89" t="s">
        <v>190</v>
      </c>
      <c r="EK9" s="90" t="s">
        <v>190</v>
      </c>
      <c r="EL9" s="91" t="s">
        <v>190</v>
      </c>
      <c r="EM9" s="205" t="s">
        <v>190</v>
      </c>
      <c r="EN9" s="94"/>
      <c r="EO9" s="95"/>
      <c r="EP9" s="96"/>
      <c r="EQ9" s="97"/>
      <c r="ER9" s="94"/>
      <c r="ES9" s="95"/>
      <c r="ET9" s="96"/>
      <c r="EU9" s="97"/>
      <c r="EV9" s="94"/>
      <c r="EW9" s="95"/>
      <c r="EX9" s="96"/>
      <c r="EY9" s="97"/>
      <c r="EZ9" s="47"/>
    </row>
    <row r="10" spans="1:917 1246:3538" s="98" customFormat="1" ht="13.8" thickBot="1">
      <c r="A10" s="48" t="s">
        <v>14</v>
      </c>
      <c r="B10" s="49">
        <v>320</v>
      </c>
      <c r="C10" s="50">
        <v>323</v>
      </c>
      <c r="D10" s="50"/>
      <c r="E10" s="49" t="s">
        <v>15</v>
      </c>
      <c r="F10" s="164">
        <v>32692</v>
      </c>
      <c r="G10" s="52" t="s">
        <v>2</v>
      </c>
      <c r="H10" s="641">
        <f>MAX(L10,P10,T10,X10,AB10,AF10,AJ10,AN10,AR10,AV10,AZ10,BD10,BH10,BL10,BP10,BT10)</f>
        <v>3.28</v>
      </c>
      <c r="I10" s="642">
        <f>INDEX(L10:EY10,1,(MATCH(MAX(L10,P10,T10,X10,AB10,AF10,AJ10,AN10,AR10,AV10,AZ10,BD10,BH10,BL10,BP10,BT10,),L10:EY10,0)+1))</f>
        <v>286</v>
      </c>
      <c r="J10" s="643">
        <f>INDEX(L10:EY10,1,(MATCH(MAX(L10,P10,T10,X10,AB10,AF10,AJ10,AN10,AR10,AV10,AZ10,BD10,BH10,BL10,BP10,BT10),L10:EY10,0)+2))</f>
        <v>42132</v>
      </c>
      <c r="K10" s="699">
        <f>INDEX(L10:EY10,1,(MATCH(MAX(L10,P10,T10,X10,AB10,AF10,AJ10,AN10,AR10,AV10,AZ10,BD10),L10:EY10,0)+3))</f>
        <v>0.59958333333634073</v>
      </c>
      <c r="L10" s="646">
        <v>2.92</v>
      </c>
      <c r="M10" s="652">
        <v>213</v>
      </c>
      <c r="N10" s="700">
        <v>44372</v>
      </c>
      <c r="O10" s="701">
        <v>0.89081018518481869</v>
      </c>
      <c r="P10" s="356">
        <v>2.14</v>
      </c>
      <c r="Q10" s="221">
        <v>91</v>
      </c>
      <c r="R10" s="719">
        <v>44008</v>
      </c>
      <c r="S10" s="376">
        <v>0.71949074073927477</v>
      </c>
      <c r="T10" s="410">
        <v>2.2999999999999998</v>
      </c>
      <c r="U10" s="356">
        <v>112</v>
      </c>
      <c r="V10" s="56">
        <v>43651</v>
      </c>
      <c r="W10" s="608">
        <v>0.81319444444444444</v>
      </c>
      <c r="X10" s="302">
        <v>2.96</v>
      </c>
      <c r="Y10" s="75">
        <v>221</v>
      </c>
      <c r="Z10" s="56">
        <v>43348</v>
      </c>
      <c r="AA10" s="76">
        <v>0.66834490740438923</v>
      </c>
      <c r="AB10" s="410">
        <v>2.06</v>
      </c>
      <c r="AC10" s="221">
        <v>81</v>
      </c>
      <c r="AD10" s="56">
        <v>42942</v>
      </c>
      <c r="AE10" s="732">
        <v>0.90523148148148147</v>
      </c>
      <c r="AF10" s="245">
        <v>2.08</v>
      </c>
      <c r="AG10" s="245">
        <v>84</v>
      </c>
      <c r="AH10" s="56">
        <v>42549</v>
      </c>
      <c r="AI10" s="57">
        <v>0.77268518518394558</v>
      </c>
      <c r="AJ10" s="715">
        <v>3.28</v>
      </c>
      <c r="AK10" s="716">
        <v>286</v>
      </c>
      <c r="AL10" s="717">
        <v>42132</v>
      </c>
      <c r="AM10" s="718">
        <v>0.59958333333634073</v>
      </c>
      <c r="AN10" s="62">
        <v>1.98</v>
      </c>
      <c r="AO10" s="63">
        <v>73</v>
      </c>
      <c r="AP10" s="64">
        <v>41789</v>
      </c>
      <c r="AQ10" s="65">
        <v>0.71872685185371665</v>
      </c>
      <c r="AR10" s="184">
        <v>2.54</v>
      </c>
      <c r="AS10" s="185">
        <v>146</v>
      </c>
      <c r="AT10" s="186">
        <v>41529.742650462962</v>
      </c>
      <c r="AU10" s="187">
        <v>0.74265046296204673</v>
      </c>
      <c r="AV10" s="87">
        <v>1.89</v>
      </c>
      <c r="AW10" s="150" t="s">
        <v>307</v>
      </c>
      <c r="AX10" s="56">
        <v>41097</v>
      </c>
      <c r="AY10" s="76">
        <v>0.70208333333333339</v>
      </c>
      <c r="AZ10" s="212">
        <v>2.42</v>
      </c>
      <c r="BA10" s="150">
        <v>128</v>
      </c>
      <c r="BB10" s="151">
        <v>40731</v>
      </c>
      <c r="BC10" s="213">
        <v>0.70763888888888893</v>
      </c>
      <c r="BD10" s="87">
        <v>1.94</v>
      </c>
      <c r="BE10" s="75">
        <v>67</v>
      </c>
      <c r="BF10" s="56">
        <v>40366</v>
      </c>
      <c r="BG10" s="76">
        <v>0.77916666666666667</v>
      </c>
      <c r="BH10" s="149">
        <v>2.35</v>
      </c>
      <c r="BI10" s="150">
        <v>118</v>
      </c>
      <c r="BJ10" s="151">
        <v>40014</v>
      </c>
      <c r="BK10" s="152">
        <v>0.9375</v>
      </c>
      <c r="BL10" s="149">
        <v>1.75</v>
      </c>
      <c r="BM10" s="150">
        <v>50</v>
      </c>
      <c r="BN10" s="151">
        <v>39676</v>
      </c>
      <c r="BO10" s="152">
        <v>0.49374999999999997</v>
      </c>
      <c r="BP10" s="149">
        <v>2.19</v>
      </c>
      <c r="BQ10" s="150">
        <v>97</v>
      </c>
      <c r="BR10" s="151">
        <v>39196</v>
      </c>
      <c r="BS10" s="152">
        <v>0.77430555555555547</v>
      </c>
      <c r="BT10" s="239" t="s">
        <v>190</v>
      </c>
      <c r="BU10" s="713" t="s">
        <v>190</v>
      </c>
      <c r="BV10" s="714" t="s">
        <v>190</v>
      </c>
      <c r="BW10" s="238" t="s">
        <v>190</v>
      </c>
      <c r="BX10" s="149">
        <v>2.36</v>
      </c>
      <c r="BY10" s="150">
        <v>25</v>
      </c>
      <c r="BZ10" s="151">
        <v>38568</v>
      </c>
      <c r="CA10" s="152">
        <v>0.62916666666666665</v>
      </c>
      <c r="CB10" s="149">
        <v>3.28</v>
      </c>
      <c r="CC10" s="150">
        <v>112</v>
      </c>
      <c r="CD10" s="151">
        <v>38165</v>
      </c>
      <c r="CE10" s="152">
        <v>0.74583333333333324</v>
      </c>
      <c r="CF10" s="149">
        <v>3.25</v>
      </c>
      <c r="CG10" s="150">
        <v>106</v>
      </c>
      <c r="CH10" s="151">
        <v>37730</v>
      </c>
      <c r="CI10" s="152">
        <v>0.19444444444444445</v>
      </c>
      <c r="CJ10" s="149">
        <v>2.86</v>
      </c>
      <c r="CK10" s="150">
        <v>58</v>
      </c>
      <c r="CL10" s="151">
        <v>37473</v>
      </c>
      <c r="CM10" s="152">
        <v>0.7104166666666667</v>
      </c>
      <c r="CN10" s="149">
        <v>3.38</v>
      </c>
      <c r="CO10" s="150">
        <v>131</v>
      </c>
      <c r="CP10" s="151">
        <v>37015</v>
      </c>
      <c r="CQ10" s="152">
        <v>0.87847222222222221</v>
      </c>
      <c r="CR10" s="149">
        <v>3.54</v>
      </c>
      <c r="CS10" s="150">
        <v>162</v>
      </c>
      <c r="CT10" s="151">
        <v>36724</v>
      </c>
      <c r="CU10" s="152">
        <v>2.6388888888888889E-2</v>
      </c>
      <c r="CV10" s="149">
        <v>3.34</v>
      </c>
      <c r="CW10" s="150">
        <v>123</v>
      </c>
      <c r="CX10" s="151">
        <v>36300</v>
      </c>
      <c r="CY10" s="152">
        <v>0.63263888888888886</v>
      </c>
      <c r="CZ10" s="149">
        <v>2.94</v>
      </c>
      <c r="DA10" s="150">
        <v>64</v>
      </c>
      <c r="DB10" s="151">
        <v>36014</v>
      </c>
      <c r="DC10" s="152">
        <v>0.62777777777777777</v>
      </c>
      <c r="DD10" s="149">
        <v>2.81</v>
      </c>
      <c r="DE10" s="150">
        <v>54</v>
      </c>
      <c r="DF10" s="151">
        <v>35646</v>
      </c>
      <c r="DG10" s="152">
        <v>0.68125000000000002</v>
      </c>
      <c r="DH10" s="149">
        <v>2.72</v>
      </c>
      <c r="DI10" s="150">
        <v>47</v>
      </c>
      <c r="DJ10" s="151">
        <v>35303</v>
      </c>
      <c r="DK10" s="152">
        <v>0.8569444444444444</v>
      </c>
      <c r="DL10" s="149">
        <v>2.8</v>
      </c>
      <c r="DM10" s="150">
        <v>53</v>
      </c>
      <c r="DN10" s="151">
        <v>34895</v>
      </c>
      <c r="DO10" s="152">
        <v>0.89583333333333337</v>
      </c>
      <c r="DP10" s="149">
        <v>2.5</v>
      </c>
      <c r="DQ10" s="150">
        <v>33</v>
      </c>
      <c r="DR10" s="151">
        <v>34486</v>
      </c>
      <c r="DS10" s="152">
        <v>0.90902777777777777</v>
      </c>
      <c r="DT10" s="149">
        <v>2.8</v>
      </c>
      <c r="DU10" s="150">
        <v>53</v>
      </c>
      <c r="DV10" s="151">
        <v>34127</v>
      </c>
      <c r="DW10" s="152">
        <v>9.4444444444444442E-2</v>
      </c>
      <c r="DX10" s="149">
        <v>2.8</v>
      </c>
      <c r="DY10" s="150">
        <v>53</v>
      </c>
      <c r="DZ10" s="151">
        <v>33840</v>
      </c>
      <c r="EA10" s="213">
        <v>0.5229166666666667</v>
      </c>
      <c r="EB10" s="87">
        <v>3.7</v>
      </c>
      <c r="EC10" s="75">
        <v>193</v>
      </c>
      <c r="ED10" s="56">
        <v>33441</v>
      </c>
      <c r="EE10" s="86">
        <v>0.59861111111111109</v>
      </c>
      <c r="EF10" s="149">
        <v>3.6</v>
      </c>
      <c r="EG10" s="150">
        <v>174</v>
      </c>
      <c r="EH10" s="151">
        <v>33062</v>
      </c>
      <c r="EI10" s="162">
        <v>0.64652777777777781</v>
      </c>
      <c r="EJ10" s="200" t="s">
        <v>190</v>
      </c>
      <c r="EK10" s="189" t="s">
        <v>190</v>
      </c>
      <c r="EL10" s="210" t="s">
        <v>190</v>
      </c>
      <c r="EM10" s="211" t="s">
        <v>190</v>
      </c>
      <c r="EN10" s="94"/>
      <c r="EO10" s="95"/>
      <c r="EP10" s="96"/>
      <c r="EQ10" s="97"/>
      <c r="ER10" s="94"/>
      <c r="ES10" s="95"/>
      <c r="ET10" s="96"/>
      <c r="EU10" s="97"/>
      <c r="EV10" s="94"/>
      <c r="EW10" s="95"/>
      <c r="EX10" s="96"/>
      <c r="EY10" s="97"/>
      <c r="EZ10" s="47" t="s">
        <v>303</v>
      </c>
      <c r="DCG10" s="47"/>
      <c r="DCH10" s="47"/>
      <c r="DCI10" s="47"/>
      <c r="DCJ10" s="47"/>
      <c r="DCK10" s="47"/>
      <c r="DCL10" s="47"/>
      <c r="DCM10" s="47"/>
      <c r="DCN10" s="47"/>
      <c r="DCO10" s="47"/>
      <c r="DCP10" s="47"/>
      <c r="DCQ10" s="47"/>
      <c r="DCR10" s="47"/>
      <c r="DCS10" s="47"/>
      <c r="DCT10" s="47"/>
      <c r="DCU10" s="47"/>
      <c r="DCV10" s="47"/>
      <c r="DCW10" s="47"/>
      <c r="DCX10" s="47"/>
      <c r="DCY10" s="47"/>
      <c r="DCZ10" s="47"/>
      <c r="DDA10" s="47"/>
      <c r="DDB10" s="47"/>
      <c r="DDC10" s="47"/>
      <c r="DDD10" s="47"/>
      <c r="DDE10" s="47"/>
      <c r="DDF10" s="47"/>
      <c r="DDG10" s="47"/>
      <c r="DDH10" s="47"/>
      <c r="DDI10" s="47"/>
      <c r="DDJ10" s="47"/>
      <c r="DDK10" s="47"/>
      <c r="DDL10" s="47"/>
      <c r="DDM10" s="47"/>
      <c r="DDN10" s="47"/>
      <c r="DDO10" s="47"/>
      <c r="DDP10" s="47"/>
      <c r="DDQ10" s="47"/>
      <c r="DDR10" s="47"/>
      <c r="DDS10" s="47"/>
      <c r="DDT10" s="47"/>
      <c r="DDU10" s="47"/>
      <c r="DDV10" s="47"/>
      <c r="DDW10" s="47"/>
      <c r="DDX10" s="47"/>
      <c r="DDY10" s="47"/>
      <c r="DDZ10" s="47"/>
      <c r="DEA10" s="47"/>
      <c r="DEB10" s="47"/>
      <c r="DEC10" s="47"/>
      <c r="DED10" s="47"/>
      <c r="DEE10" s="47"/>
      <c r="DEF10" s="47"/>
      <c r="DEG10" s="47"/>
      <c r="DEH10" s="47"/>
      <c r="DEI10" s="47"/>
      <c r="DEJ10" s="47"/>
      <c r="DEK10" s="47"/>
      <c r="DEL10" s="47"/>
      <c r="DEM10" s="47"/>
      <c r="DEN10" s="47"/>
      <c r="DEO10" s="47"/>
      <c r="DEP10" s="47"/>
      <c r="DEQ10" s="47"/>
      <c r="DER10" s="47"/>
      <c r="DES10" s="47"/>
      <c r="DET10" s="47"/>
      <c r="DEU10" s="47"/>
      <c r="DEV10" s="47"/>
      <c r="DEW10" s="47"/>
      <c r="DEX10" s="47"/>
      <c r="DEY10" s="47"/>
      <c r="DEZ10" s="47"/>
      <c r="DFA10" s="47"/>
      <c r="DFB10" s="47"/>
      <c r="DFC10" s="47"/>
      <c r="DFD10" s="47"/>
      <c r="DFE10" s="47"/>
      <c r="DFF10" s="47"/>
      <c r="DFG10" s="47"/>
      <c r="DFH10" s="47"/>
      <c r="DFI10" s="47"/>
      <c r="DFJ10" s="47"/>
      <c r="DFK10" s="47"/>
      <c r="DFL10" s="47"/>
      <c r="DFM10" s="47"/>
      <c r="DFN10" s="47"/>
      <c r="DFO10" s="47"/>
      <c r="DFP10" s="47"/>
      <c r="DFQ10" s="47"/>
      <c r="DFR10" s="47"/>
      <c r="DFS10" s="47"/>
      <c r="DFT10" s="47"/>
      <c r="DFU10" s="47"/>
      <c r="DFV10" s="47"/>
      <c r="DFW10" s="47"/>
      <c r="DFX10" s="47"/>
      <c r="DFY10" s="47"/>
      <c r="DFZ10" s="47"/>
      <c r="DGA10" s="47"/>
      <c r="DGB10" s="47"/>
      <c r="DGC10" s="47"/>
      <c r="DGD10" s="47"/>
      <c r="DGE10" s="47"/>
      <c r="DGF10" s="47"/>
      <c r="DGG10" s="47"/>
      <c r="DGH10" s="47"/>
      <c r="DGI10" s="47"/>
      <c r="DGJ10" s="47"/>
      <c r="DGK10" s="47"/>
      <c r="DGL10" s="47"/>
      <c r="DGM10" s="47"/>
      <c r="DGN10" s="47"/>
      <c r="DGO10" s="47"/>
      <c r="DGP10" s="47"/>
      <c r="DGQ10" s="47"/>
      <c r="DGR10" s="47"/>
      <c r="DGS10" s="47"/>
      <c r="DGT10" s="47"/>
      <c r="DGU10" s="47"/>
      <c r="DGV10" s="47"/>
      <c r="DGW10" s="47"/>
      <c r="DGX10" s="47"/>
      <c r="DGY10" s="47"/>
      <c r="DGZ10" s="47"/>
      <c r="DHA10" s="47"/>
      <c r="DHB10" s="47"/>
      <c r="DHC10" s="47"/>
      <c r="DHD10" s="47"/>
      <c r="DHE10" s="47"/>
      <c r="DHF10" s="47"/>
      <c r="DHG10" s="47"/>
      <c r="DHH10" s="47"/>
      <c r="DHI10" s="47"/>
      <c r="DHJ10" s="47"/>
      <c r="DHK10" s="47"/>
      <c r="DHL10" s="47"/>
      <c r="DHM10" s="47"/>
      <c r="DHN10" s="47"/>
      <c r="DHO10" s="47"/>
      <c r="DHP10" s="47"/>
      <c r="DHQ10" s="47"/>
      <c r="DHR10" s="47"/>
      <c r="DHS10" s="47"/>
      <c r="DHT10" s="47"/>
      <c r="DHU10" s="47"/>
      <c r="DHV10" s="47"/>
      <c r="DHW10" s="47"/>
      <c r="DHX10" s="47"/>
      <c r="DHY10" s="47"/>
      <c r="DHZ10" s="47"/>
      <c r="DIA10" s="47"/>
      <c r="DIB10" s="47"/>
      <c r="DIC10" s="47"/>
      <c r="DID10" s="47"/>
      <c r="DIE10" s="47"/>
      <c r="DIF10" s="47"/>
      <c r="DIG10" s="47"/>
      <c r="DIH10" s="47"/>
      <c r="DII10" s="47"/>
      <c r="DIJ10" s="47"/>
      <c r="DIK10" s="47"/>
      <c r="DIL10" s="47"/>
      <c r="DIM10" s="47"/>
      <c r="DIN10" s="47"/>
      <c r="DIO10" s="47"/>
      <c r="DIP10" s="47"/>
      <c r="DIQ10" s="47"/>
      <c r="DIR10" s="47"/>
      <c r="DIS10" s="47"/>
      <c r="DIT10" s="47"/>
      <c r="DIU10" s="47"/>
      <c r="DIV10" s="47"/>
      <c r="DIW10" s="47"/>
      <c r="DIX10" s="47"/>
      <c r="DIY10" s="47"/>
      <c r="DIZ10" s="47"/>
      <c r="DJA10" s="47"/>
      <c r="DJB10" s="47"/>
      <c r="DJC10" s="47"/>
      <c r="DJD10" s="47"/>
      <c r="DJE10" s="47"/>
      <c r="DJF10" s="47"/>
      <c r="DJG10" s="47"/>
      <c r="DJH10" s="47"/>
      <c r="DJI10" s="47"/>
      <c r="DJJ10" s="47"/>
      <c r="DJK10" s="47"/>
      <c r="DJL10" s="47"/>
      <c r="DJM10" s="47"/>
      <c r="DJN10" s="47"/>
      <c r="DJO10" s="47"/>
      <c r="DJP10" s="47"/>
      <c r="DJQ10" s="47"/>
      <c r="DJR10" s="47"/>
      <c r="DJS10" s="47"/>
      <c r="DJT10" s="47"/>
      <c r="DJU10" s="47"/>
      <c r="DJV10" s="47"/>
      <c r="DJW10" s="47"/>
      <c r="DJX10" s="47"/>
      <c r="DJY10" s="47"/>
      <c r="DJZ10" s="47"/>
      <c r="DKA10" s="47"/>
      <c r="DKB10" s="47"/>
      <c r="DKC10" s="47"/>
      <c r="DKD10" s="47"/>
      <c r="DKE10" s="47"/>
      <c r="DKF10" s="47"/>
      <c r="DKG10" s="47"/>
      <c r="DKH10" s="47"/>
      <c r="DKI10" s="47"/>
      <c r="DKJ10" s="47"/>
      <c r="DKK10" s="47"/>
      <c r="DKL10" s="47"/>
      <c r="DKM10" s="47"/>
      <c r="DKN10" s="47"/>
      <c r="DKO10" s="47"/>
      <c r="DKP10" s="47"/>
      <c r="DKQ10" s="47"/>
      <c r="DKR10" s="47"/>
      <c r="DKS10" s="47"/>
      <c r="DKT10" s="47"/>
      <c r="DKU10" s="47"/>
      <c r="DKV10" s="47"/>
      <c r="DKW10" s="47"/>
      <c r="DKX10" s="47"/>
      <c r="DKY10" s="47"/>
      <c r="DKZ10" s="47"/>
      <c r="DLA10" s="47"/>
      <c r="DLB10" s="47"/>
      <c r="DLC10" s="47"/>
      <c r="DLD10" s="47"/>
      <c r="DLE10" s="47"/>
      <c r="DLF10" s="47"/>
      <c r="DLG10" s="47"/>
      <c r="DLH10" s="47"/>
      <c r="DLI10" s="47"/>
      <c r="DLJ10" s="47"/>
      <c r="DLK10" s="47"/>
      <c r="DLL10" s="47"/>
      <c r="DLM10" s="47"/>
      <c r="DLN10" s="47"/>
      <c r="DLO10" s="47"/>
      <c r="DLP10" s="47"/>
      <c r="DLQ10" s="47"/>
      <c r="DLR10" s="47"/>
      <c r="DLS10" s="47"/>
      <c r="DLT10" s="47"/>
      <c r="DLU10" s="47"/>
      <c r="DLV10" s="47"/>
      <c r="DLW10" s="47"/>
      <c r="DLX10" s="47"/>
      <c r="DLY10" s="47"/>
      <c r="DLZ10" s="47"/>
      <c r="DMA10" s="47"/>
      <c r="DMB10" s="47"/>
      <c r="DMC10" s="47"/>
      <c r="DMD10" s="47"/>
      <c r="DME10" s="47"/>
      <c r="DMF10" s="47"/>
      <c r="DMG10" s="47"/>
      <c r="DMH10" s="47"/>
      <c r="DMI10" s="47"/>
      <c r="DMJ10" s="47"/>
      <c r="DMK10" s="47"/>
      <c r="DML10" s="47"/>
      <c r="DMM10" s="47"/>
      <c r="DMN10" s="47"/>
      <c r="DMO10" s="47"/>
      <c r="DMP10" s="47"/>
      <c r="DMQ10" s="47"/>
      <c r="DMR10" s="47"/>
      <c r="DMS10" s="47"/>
      <c r="DMT10" s="47"/>
      <c r="DMU10" s="47"/>
      <c r="DMV10" s="47"/>
      <c r="DMW10" s="47"/>
      <c r="DMX10" s="47"/>
      <c r="DMY10" s="47"/>
      <c r="DMZ10" s="47"/>
      <c r="DNA10" s="47"/>
      <c r="DNB10" s="47"/>
      <c r="DNC10" s="47"/>
      <c r="DND10" s="47"/>
      <c r="DNE10" s="47"/>
      <c r="DNF10" s="47"/>
      <c r="DNG10" s="47"/>
      <c r="DNH10" s="47"/>
      <c r="DNI10" s="47"/>
      <c r="DNJ10" s="47"/>
      <c r="DNK10" s="47"/>
      <c r="DNL10" s="47"/>
      <c r="DNM10" s="47"/>
      <c r="DNN10" s="47"/>
      <c r="DNO10" s="47"/>
      <c r="DNP10" s="47"/>
      <c r="DNQ10" s="47"/>
      <c r="DNR10" s="47"/>
      <c r="DNS10" s="47"/>
      <c r="DNT10" s="47"/>
      <c r="DNU10" s="47"/>
      <c r="DNV10" s="47"/>
      <c r="DNW10" s="47"/>
      <c r="DNX10" s="47"/>
      <c r="DNY10" s="47"/>
      <c r="DNZ10" s="47"/>
      <c r="DOA10" s="47"/>
      <c r="DOB10" s="47"/>
      <c r="DOC10" s="47"/>
      <c r="DOD10" s="47"/>
      <c r="DOE10" s="47"/>
      <c r="DOF10" s="47"/>
      <c r="DOG10" s="47"/>
      <c r="DOH10" s="47"/>
      <c r="DOI10" s="47"/>
      <c r="DOJ10" s="47"/>
      <c r="DOK10" s="47"/>
      <c r="DOL10" s="47"/>
      <c r="DOM10" s="47"/>
      <c r="DON10" s="47"/>
      <c r="DOO10" s="47"/>
      <c r="DOP10" s="47"/>
      <c r="DOQ10" s="47"/>
      <c r="DOR10" s="47"/>
      <c r="DOS10" s="47"/>
      <c r="DOT10" s="47"/>
      <c r="DOU10" s="47"/>
      <c r="DOV10" s="47"/>
      <c r="DOW10" s="47"/>
      <c r="DOX10" s="47"/>
      <c r="DOY10" s="47"/>
      <c r="DOZ10" s="47"/>
      <c r="DPA10" s="47"/>
      <c r="DPB10" s="47"/>
      <c r="DPC10" s="47"/>
      <c r="DPD10" s="47"/>
      <c r="DPE10" s="47"/>
      <c r="DPF10" s="47"/>
      <c r="DPG10" s="47"/>
      <c r="DPH10" s="47"/>
      <c r="DPI10" s="47"/>
      <c r="DPJ10" s="47"/>
      <c r="DPK10" s="47"/>
      <c r="DPL10" s="47"/>
      <c r="DPM10" s="47"/>
      <c r="DPN10" s="47"/>
      <c r="DPO10" s="47"/>
      <c r="DPP10" s="47"/>
      <c r="DPQ10" s="47"/>
      <c r="DPR10" s="47"/>
      <c r="DPS10" s="47"/>
      <c r="DPT10" s="47"/>
      <c r="DPU10" s="47"/>
      <c r="DPV10" s="47"/>
      <c r="DPW10" s="47"/>
      <c r="DPX10" s="47"/>
      <c r="DPY10" s="47"/>
      <c r="DPZ10" s="47"/>
      <c r="DQA10" s="47"/>
      <c r="DQB10" s="47"/>
      <c r="DQC10" s="47"/>
      <c r="DQD10" s="47"/>
      <c r="DQE10" s="47"/>
      <c r="DQF10" s="47"/>
      <c r="DQG10" s="47"/>
      <c r="DQH10" s="47"/>
      <c r="DQI10" s="47"/>
      <c r="DQJ10" s="47"/>
      <c r="DQK10" s="47"/>
      <c r="DQL10" s="47"/>
      <c r="DQM10" s="47"/>
      <c r="DQN10" s="47"/>
      <c r="DQO10" s="47"/>
      <c r="DQP10" s="47"/>
      <c r="DQQ10" s="47"/>
      <c r="DQR10" s="47"/>
      <c r="DQS10" s="47"/>
      <c r="DQT10" s="47"/>
      <c r="DQU10" s="47"/>
      <c r="DQV10" s="47"/>
      <c r="DQW10" s="47"/>
      <c r="DQX10" s="47"/>
      <c r="DQY10" s="47"/>
      <c r="DQZ10" s="47"/>
      <c r="DRA10" s="47"/>
      <c r="DRB10" s="47"/>
      <c r="DRC10" s="47"/>
      <c r="DRD10" s="47"/>
      <c r="DRE10" s="47"/>
      <c r="DRF10" s="47"/>
      <c r="DRG10" s="47"/>
      <c r="DRH10" s="47"/>
      <c r="DRI10" s="47"/>
      <c r="DRJ10" s="47"/>
      <c r="DRK10" s="47"/>
      <c r="DRL10" s="47"/>
      <c r="DRM10" s="47"/>
      <c r="DRN10" s="47"/>
      <c r="DRO10" s="47"/>
      <c r="DRP10" s="47"/>
      <c r="DRQ10" s="47"/>
      <c r="DRR10" s="47"/>
      <c r="DRS10" s="47"/>
      <c r="DRT10" s="47"/>
      <c r="DRU10" s="47"/>
      <c r="DRV10" s="47"/>
      <c r="DRW10" s="47"/>
      <c r="DRX10" s="47"/>
      <c r="DRY10" s="47"/>
      <c r="DRZ10" s="47"/>
      <c r="DSA10" s="47"/>
      <c r="DSB10" s="47"/>
      <c r="DSC10" s="47"/>
      <c r="DSD10" s="47"/>
      <c r="DSE10" s="47"/>
      <c r="DSF10" s="47"/>
      <c r="DSG10" s="47"/>
      <c r="DSH10" s="47"/>
      <c r="DSI10" s="47"/>
      <c r="DSJ10" s="47"/>
      <c r="DSK10" s="47"/>
      <c r="DSL10" s="47"/>
      <c r="DSM10" s="47"/>
      <c r="DSN10" s="47"/>
      <c r="DSO10" s="47"/>
      <c r="DSP10" s="47"/>
      <c r="DSQ10" s="47"/>
      <c r="DSR10" s="47"/>
      <c r="DSS10" s="47"/>
      <c r="DST10" s="47"/>
      <c r="DSU10" s="47"/>
      <c r="DSV10" s="47"/>
      <c r="DSW10" s="47"/>
      <c r="DSX10" s="47"/>
      <c r="DSY10" s="47"/>
      <c r="DSZ10" s="47"/>
      <c r="DTA10" s="47"/>
      <c r="DTB10" s="47"/>
      <c r="DTC10" s="47"/>
      <c r="DTD10" s="47"/>
      <c r="DTE10" s="47"/>
      <c r="DTF10" s="47"/>
      <c r="DTG10" s="47"/>
      <c r="DTH10" s="47"/>
      <c r="DTI10" s="47"/>
      <c r="DTJ10" s="47"/>
      <c r="DTK10" s="47"/>
      <c r="DTL10" s="47"/>
      <c r="DTM10" s="47"/>
      <c r="DTN10" s="47"/>
      <c r="DTO10" s="47"/>
      <c r="DTP10" s="47"/>
      <c r="DTQ10" s="47"/>
      <c r="DTR10" s="47"/>
      <c r="DTS10" s="47"/>
      <c r="DTT10" s="47"/>
      <c r="DTU10" s="47"/>
      <c r="DTV10" s="47"/>
      <c r="DTW10" s="47"/>
      <c r="DTX10" s="47"/>
      <c r="DTY10" s="47"/>
      <c r="DTZ10" s="47"/>
      <c r="DUA10" s="47"/>
      <c r="DUB10" s="47"/>
      <c r="DUC10" s="47"/>
      <c r="DUD10" s="47"/>
      <c r="DUE10" s="47"/>
      <c r="DUF10" s="47"/>
      <c r="DUG10" s="47"/>
      <c r="DUH10" s="47"/>
      <c r="DUI10" s="47"/>
      <c r="DUJ10" s="47"/>
      <c r="DUK10" s="47"/>
      <c r="DUL10" s="47"/>
      <c r="DUM10" s="47"/>
      <c r="DUN10" s="47"/>
      <c r="DUO10" s="47"/>
      <c r="DUP10" s="47"/>
      <c r="DUQ10" s="47"/>
      <c r="DUR10" s="47"/>
      <c r="DUS10" s="47"/>
      <c r="DUT10" s="47"/>
      <c r="DUU10" s="47"/>
      <c r="DUV10" s="47"/>
      <c r="DUW10" s="47"/>
      <c r="DUX10" s="47"/>
      <c r="DUY10" s="47"/>
      <c r="DUZ10" s="47"/>
      <c r="DVA10" s="47"/>
      <c r="DVB10" s="47"/>
      <c r="DVC10" s="47"/>
      <c r="DVD10" s="47"/>
      <c r="DVE10" s="47"/>
      <c r="DVF10" s="47"/>
      <c r="DVG10" s="47"/>
      <c r="DVH10" s="47"/>
      <c r="DVI10" s="47"/>
      <c r="DVJ10" s="47"/>
      <c r="DVK10" s="47"/>
      <c r="DVL10" s="47"/>
      <c r="DVM10" s="47"/>
      <c r="DVN10" s="47"/>
      <c r="DVO10" s="47"/>
      <c r="DVP10" s="47"/>
      <c r="DVQ10" s="47"/>
      <c r="DVR10" s="47"/>
      <c r="DVS10" s="47"/>
      <c r="DVT10" s="47"/>
      <c r="DVU10" s="47"/>
      <c r="DVV10" s="47"/>
      <c r="DVW10" s="47"/>
      <c r="DVX10" s="47"/>
      <c r="DVY10" s="47"/>
      <c r="DVZ10" s="47"/>
      <c r="DWA10" s="47"/>
      <c r="DWB10" s="47"/>
      <c r="DWC10" s="47"/>
      <c r="DWD10" s="47"/>
      <c r="DWE10" s="47"/>
      <c r="DWF10" s="47"/>
      <c r="DWG10" s="47"/>
      <c r="DWH10" s="47"/>
      <c r="DWI10" s="47"/>
      <c r="DWJ10" s="47"/>
      <c r="DWK10" s="47"/>
      <c r="DWL10" s="47"/>
      <c r="DWM10" s="47"/>
      <c r="DWN10" s="47"/>
      <c r="DWO10" s="47"/>
      <c r="DWP10" s="47"/>
      <c r="DWQ10" s="47"/>
      <c r="DWR10" s="47"/>
      <c r="DWS10" s="47"/>
      <c r="DWT10" s="47"/>
      <c r="DWU10" s="47"/>
      <c r="DWV10" s="47"/>
      <c r="DWW10" s="47"/>
      <c r="DWX10" s="47"/>
      <c r="DWY10" s="47"/>
      <c r="DWZ10" s="47"/>
      <c r="DXA10" s="47"/>
      <c r="DXB10" s="47"/>
      <c r="DXC10" s="47"/>
      <c r="DXD10" s="47"/>
      <c r="DXE10" s="47"/>
      <c r="DXF10" s="47"/>
      <c r="DXG10" s="47"/>
      <c r="DXH10" s="47"/>
      <c r="DXI10" s="47"/>
      <c r="DXJ10" s="47"/>
      <c r="DXK10" s="47"/>
      <c r="DXL10" s="47"/>
      <c r="DXM10" s="47"/>
      <c r="DXN10" s="47"/>
      <c r="DXO10" s="47"/>
      <c r="DXP10" s="47"/>
      <c r="DXQ10" s="47"/>
      <c r="DXR10" s="47"/>
      <c r="DXS10" s="47"/>
      <c r="DXT10" s="47"/>
      <c r="DXU10" s="47"/>
      <c r="DXV10" s="47"/>
      <c r="DXW10" s="47"/>
      <c r="DXX10" s="47"/>
      <c r="DXY10" s="47"/>
      <c r="DXZ10" s="47"/>
      <c r="DYA10" s="47"/>
      <c r="DYB10" s="47"/>
      <c r="DYC10" s="47"/>
      <c r="DYD10" s="47"/>
      <c r="DYE10" s="47"/>
      <c r="DYF10" s="47"/>
      <c r="DYG10" s="47"/>
      <c r="DYH10" s="47"/>
      <c r="DYI10" s="47"/>
      <c r="DYJ10" s="47"/>
      <c r="DYK10" s="47"/>
      <c r="DYL10" s="47"/>
      <c r="DYM10" s="47"/>
      <c r="DYN10" s="47"/>
      <c r="DYO10" s="47"/>
      <c r="DYP10" s="47"/>
      <c r="DYQ10" s="47"/>
      <c r="DYR10" s="47"/>
      <c r="DYS10" s="47"/>
      <c r="DYT10" s="47"/>
      <c r="DYU10" s="47"/>
      <c r="DYV10" s="47"/>
      <c r="DYW10" s="47"/>
      <c r="DYX10" s="47"/>
      <c r="DYY10" s="47"/>
      <c r="DYZ10" s="47"/>
      <c r="DZA10" s="47"/>
      <c r="DZB10" s="47"/>
      <c r="DZC10" s="47"/>
      <c r="DZD10" s="47"/>
      <c r="DZE10" s="47"/>
      <c r="DZF10" s="47"/>
      <c r="DZG10" s="47"/>
      <c r="DZH10" s="47"/>
      <c r="DZI10" s="47"/>
      <c r="DZJ10" s="47"/>
      <c r="DZK10" s="47"/>
      <c r="DZL10" s="47"/>
      <c r="DZM10" s="47"/>
      <c r="DZN10" s="47"/>
      <c r="DZO10" s="47"/>
      <c r="DZP10" s="47"/>
      <c r="DZQ10" s="47"/>
      <c r="DZR10" s="47"/>
      <c r="DZS10" s="47"/>
      <c r="DZT10" s="47"/>
      <c r="DZU10" s="47"/>
      <c r="DZV10" s="47"/>
      <c r="DZW10" s="47"/>
      <c r="DZX10" s="47"/>
      <c r="DZY10" s="47"/>
      <c r="DZZ10" s="47"/>
      <c r="EAA10" s="47"/>
      <c r="EAB10" s="47"/>
      <c r="EAC10" s="47"/>
      <c r="EAD10" s="47"/>
      <c r="EAE10" s="47"/>
      <c r="EAF10" s="47"/>
      <c r="EAG10" s="47"/>
      <c r="EAH10" s="47"/>
      <c r="EAI10" s="47"/>
      <c r="EAJ10" s="47"/>
      <c r="EAK10" s="47"/>
      <c r="EAL10" s="47"/>
      <c r="EAM10" s="47"/>
      <c r="EAN10" s="47"/>
      <c r="EAO10" s="47"/>
      <c r="EAP10" s="47"/>
      <c r="EAQ10" s="47"/>
      <c r="EAR10" s="47"/>
      <c r="EAS10" s="47"/>
      <c r="EAT10" s="47"/>
      <c r="EAU10" s="47"/>
      <c r="EAV10" s="47"/>
      <c r="EAW10" s="47"/>
      <c r="EAX10" s="47"/>
      <c r="EAY10" s="47"/>
      <c r="EAZ10" s="47"/>
      <c r="EBA10" s="47"/>
      <c r="EBB10" s="47"/>
      <c r="EBC10" s="47"/>
      <c r="EBD10" s="47"/>
      <c r="EBE10" s="47"/>
      <c r="EBF10" s="47"/>
      <c r="EBG10" s="47"/>
      <c r="EBH10" s="47"/>
      <c r="EBI10" s="47"/>
      <c r="EBJ10" s="47"/>
      <c r="EBK10" s="47"/>
      <c r="EBL10" s="47"/>
      <c r="EBM10" s="47"/>
      <c r="EBN10" s="47"/>
      <c r="EBO10" s="47"/>
      <c r="EBP10" s="47"/>
      <c r="EBQ10" s="47"/>
      <c r="EBR10" s="47"/>
      <c r="EBS10" s="47"/>
      <c r="EBT10" s="47"/>
      <c r="EBU10" s="47"/>
      <c r="EBV10" s="47"/>
      <c r="EBW10" s="47"/>
      <c r="EBX10" s="47"/>
      <c r="EBY10" s="47"/>
      <c r="EBZ10" s="47"/>
      <c r="ECA10" s="47"/>
      <c r="ECB10" s="47"/>
      <c r="ECC10" s="47"/>
      <c r="ECD10" s="47"/>
      <c r="ECE10" s="47"/>
      <c r="ECF10" s="47"/>
      <c r="ECG10" s="47"/>
      <c r="ECH10" s="47"/>
      <c r="ECI10" s="47"/>
      <c r="ECJ10" s="47"/>
      <c r="ECK10" s="47"/>
      <c r="ECL10" s="47"/>
      <c r="ECM10" s="47"/>
      <c r="ECN10" s="47"/>
      <c r="ECO10" s="47"/>
      <c r="ECP10" s="47"/>
      <c r="ECQ10" s="47"/>
      <c r="ECR10" s="47"/>
      <c r="ECS10" s="47"/>
      <c r="ECT10" s="47"/>
      <c r="ECU10" s="47"/>
      <c r="ECV10" s="47"/>
      <c r="ECW10" s="47"/>
      <c r="ECX10" s="47"/>
      <c r="ECY10" s="47"/>
      <c r="ECZ10" s="47"/>
      <c r="EDA10" s="47"/>
      <c r="EDB10" s="47"/>
      <c r="EDC10" s="47"/>
      <c r="EDD10" s="47"/>
      <c r="EDE10" s="47"/>
      <c r="EDF10" s="47"/>
      <c r="EDG10" s="47"/>
      <c r="EDH10" s="47"/>
      <c r="EDI10" s="47"/>
      <c r="EDJ10" s="47"/>
      <c r="EDK10" s="47"/>
      <c r="EDL10" s="47"/>
      <c r="EDM10" s="47"/>
      <c r="EDN10" s="47"/>
      <c r="EDO10" s="47"/>
      <c r="EDP10" s="47"/>
      <c r="EDQ10" s="47"/>
      <c r="EDR10" s="47"/>
      <c r="EDS10" s="47"/>
      <c r="EDT10" s="47"/>
      <c r="EDU10" s="47"/>
      <c r="EDV10" s="47"/>
      <c r="EDW10" s="47"/>
      <c r="EDX10" s="47"/>
      <c r="EDY10" s="47"/>
      <c r="EDZ10" s="47"/>
      <c r="EEA10" s="47"/>
      <c r="EEB10" s="47"/>
      <c r="EEC10" s="47"/>
      <c r="EED10" s="47"/>
      <c r="EEE10" s="47"/>
      <c r="EEF10" s="47"/>
      <c r="EEG10" s="47"/>
      <c r="EEH10" s="47"/>
      <c r="EEI10" s="47"/>
      <c r="EEJ10" s="47"/>
      <c r="EEK10" s="47"/>
      <c r="EEL10" s="47"/>
      <c r="EEM10" s="47"/>
      <c r="EEN10" s="47"/>
      <c r="EEO10" s="47"/>
      <c r="EEP10" s="47"/>
      <c r="EEQ10" s="47"/>
      <c r="EER10" s="47"/>
      <c r="EES10" s="47"/>
      <c r="EET10" s="47"/>
      <c r="EEU10" s="47"/>
      <c r="EEV10" s="47"/>
      <c r="EEW10" s="47"/>
      <c r="EEX10" s="47"/>
      <c r="EEY10" s="47"/>
      <c r="EEZ10" s="47"/>
      <c r="EFA10" s="47"/>
      <c r="EFB10" s="47"/>
    </row>
    <row r="11" spans="1:917 1246:3538" s="98" customFormat="1" ht="13.8" thickBot="1">
      <c r="A11" s="48" t="s">
        <v>16</v>
      </c>
      <c r="B11" s="99">
        <v>330</v>
      </c>
      <c r="C11" s="100">
        <v>333</v>
      </c>
      <c r="D11" s="100"/>
      <c r="E11" s="99" t="s">
        <v>17</v>
      </c>
      <c r="F11" s="164">
        <v>33099</v>
      </c>
      <c r="G11" s="102" t="s">
        <v>2</v>
      </c>
      <c r="H11" s="641">
        <f>INDEX(M11:EZ11,1,(MATCH(MAX(M11,Q11,U11,Y11,AC11,AG11,AK11,AO11,AS11,AW11,BA11,BE11,BI11,BM11,BQ11,BU11,BY11,CC11,CG11,CK11,CO11,CS11,CW11,DA11,DE11,DI11,DM11,DQ11,DU11,DY11,EC11,EG11,EO11,ES11,EW11),M11:EZ11,0)-1))</f>
        <v>3.43</v>
      </c>
      <c r="I11" s="642">
        <f>MAX(M11,Q11,U11,Y11,AC11,AG11,AK11,AO11,AS11,AW11,BA11,BE11,BI11,BM11,BQ11,BU11,BY11,CC11,CG11,CK11,CO11,CS11,CW11,DA11,DE11,DI11,DM11,DQ11,DU11,DY11,EC11,EG11,EO11,ES11,EW11)</f>
        <v>390</v>
      </c>
      <c r="J11" s="643">
        <f>INDEX(M11:EZ11,1,(MATCH(MAX(M11,Q11,U11,Y11,AC11,AG11,AK11,AO11,AS11,AW11,BA11,BE11,BI11,BM11,BQ11,BU11,BY11,CC11,CG11,CK11,CO11,CS11,CW11,DA11,DE11,DI11,DM11,DQ11,DU11,DY11,EC11,EG11,EO11,ES11,EW11),M11:EZ11,0)+1))</f>
        <v>41530.568391203706</v>
      </c>
      <c r="K11" s="699">
        <f>INDEX(M11:EY11,1,(MATCH(MAX(M11,Q11,U11,Y11,AC11,AG11,AK11,AO11,AS11,AW11,BA11,BE11,BI11,BM11,BQ11,BU11,BY11,CC11,CG11,CK11,CO11,CS11,CW11,DA11,DE11,DI11,DM11,DQ11,DU11,DY11,EC11,EG11,EO11,ES11,EW11),M11:EZ11,0)+2))</f>
        <v>0.56839120370568708</v>
      </c>
      <c r="L11" s="646">
        <v>0.95</v>
      </c>
      <c r="M11" s="652">
        <v>20</v>
      </c>
      <c r="N11" s="700">
        <v>44411</v>
      </c>
      <c r="O11" s="701">
        <v>0.87083333333333324</v>
      </c>
      <c r="P11" s="646">
        <v>0.8</v>
      </c>
      <c r="Q11" s="652">
        <v>9.3000000000000007</v>
      </c>
      <c r="R11" s="700">
        <v>43938</v>
      </c>
      <c r="S11" s="701">
        <v>0.84723379629576812</v>
      </c>
      <c r="T11" s="733">
        <v>1.64</v>
      </c>
      <c r="U11" s="356">
        <v>70</v>
      </c>
      <c r="V11" s="56">
        <v>43667</v>
      </c>
      <c r="W11" s="608">
        <v>0.9277777777777777</v>
      </c>
      <c r="X11" s="733">
        <v>2.48</v>
      </c>
      <c r="Y11" s="733">
        <v>100</v>
      </c>
      <c r="Z11" s="54">
        <v>43224</v>
      </c>
      <c r="AA11" s="287">
        <v>0.56597222222222221</v>
      </c>
      <c r="AB11" s="733">
        <v>3.54</v>
      </c>
      <c r="AC11" s="733">
        <v>292</v>
      </c>
      <c r="AD11" s="54">
        <v>42863</v>
      </c>
      <c r="AE11" s="465">
        <v>0.74366898148148142</v>
      </c>
      <c r="AF11" s="733">
        <v>3.46</v>
      </c>
      <c r="AG11" s="733">
        <v>278</v>
      </c>
      <c r="AH11" s="56">
        <v>42477</v>
      </c>
      <c r="AI11" s="57">
        <v>0.54723379629285773</v>
      </c>
      <c r="AJ11" s="722">
        <v>2.7</v>
      </c>
      <c r="AK11" s="245">
        <v>132</v>
      </c>
      <c r="AL11" s="60">
        <v>42132</v>
      </c>
      <c r="AM11" s="61">
        <v>0.86209490740740735</v>
      </c>
      <c r="AN11" s="62">
        <v>2.72</v>
      </c>
      <c r="AO11" s="63">
        <v>134</v>
      </c>
      <c r="AP11" s="64">
        <v>41827</v>
      </c>
      <c r="AQ11" s="65">
        <v>0.98555555555503815</v>
      </c>
      <c r="AR11" s="66">
        <v>3.43</v>
      </c>
      <c r="AS11" s="721">
        <v>390</v>
      </c>
      <c r="AT11" s="68">
        <v>41530.568391203706</v>
      </c>
      <c r="AU11" s="69">
        <v>0.56839120370568708</v>
      </c>
      <c r="AV11" s="87">
        <v>0.7</v>
      </c>
      <c r="AW11" s="75">
        <v>10</v>
      </c>
      <c r="AX11" s="56">
        <v>41099</v>
      </c>
      <c r="AY11" s="76">
        <v>0.67986111111111114</v>
      </c>
      <c r="AZ11" s="212">
        <v>0.8</v>
      </c>
      <c r="BA11" s="150">
        <v>10</v>
      </c>
      <c r="BB11" s="151">
        <v>40714</v>
      </c>
      <c r="BC11" s="213">
        <v>0.1013888888888889</v>
      </c>
      <c r="BD11" s="214">
        <v>1.24</v>
      </c>
      <c r="BE11" s="215">
        <v>32</v>
      </c>
      <c r="BF11" s="216">
        <v>40298</v>
      </c>
      <c r="BG11" s="217">
        <v>0.54861111111111105</v>
      </c>
      <c r="BH11" s="149">
        <v>1.02</v>
      </c>
      <c r="BI11" s="150">
        <v>17</v>
      </c>
      <c r="BJ11" s="151">
        <v>39966</v>
      </c>
      <c r="BK11" s="152">
        <v>0.30208333333333331</v>
      </c>
      <c r="BL11" s="154" t="s">
        <v>190</v>
      </c>
      <c r="BM11" s="155" t="s">
        <v>190</v>
      </c>
      <c r="BN11" s="175" t="s">
        <v>190</v>
      </c>
      <c r="BO11" s="157" t="s">
        <v>190</v>
      </c>
      <c r="BP11" s="149">
        <v>1.1399999999999999</v>
      </c>
      <c r="BQ11" s="150">
        <v>25</v>
      </c>
      <c r="BR11" s="151">
        <v>39196</v>
      </c>
      <c r="BS11" s="152" t="s">
        <v>308</v>
      </c>
      <c r="BT11" s="70" t="s">
        <v>190</v>
      </c>
      <c r="BU11" s="155" t="s">
        <v>190</v>
      </c>
      <c r="BV11" s="175" t="s">
        <v>190</v>
      </c>
      <c r="BW11" s="157" t="s">
        <v>190</v>
      </c>
      <c r="BX11" s="70">
        <v>1.23</v>
      </c>
      <c r="BY11" s="155">
        <v>32</v>
      </c>
      <c r="BZ11" s="151">
        <v>38454</v>
      </c>
      <c r="CA11" s="157">
        <v>0.57638888888888895</v>
      </c>
      <c r="CB11" s="149">
        <v>1.59</v>
      </c>
      <c r="CC11" s="150">
        <v>65</v>
      </c>
      <c r="CD11" s="151">
        <v>38165</v>
      </c>
      <c r="CE11" s="152">
        <v>0.67499999999999993</v>
      </c>
      <c r="CF11" s="149">
        <v>2.86</v>
      </c>
      <c r="CG11" s="150">
        <v>252</v>
      </c>
      <c r="CH11" s="151">
        <v>37831</v>
      </c>
      <c r="CI11" s="152">
        <v>0.61875000000000002</v>
      </c>
      <c r="CJ11" s="149">
        <v>1.1399999999999999</v>
      </c>
      <c r="CK11" s="150">
        <v>25</v>
      </c>
      <c r="CL11" s="151">
        <v>37400</v>
      </c>
      <c r="CM11" s="152" t="s">
        <v>308</v>
      </c>
      <c r="CN11" s="154">
        <v>1.5</v>
      </c>
      <c r="CO11" s="155">
        <v>55</v>
      </c>
      <c r="CP11" s="151">
        <v>37085</v>
      </c>
      <c r="CQ11" s="157">
        <v>0.72499999999999998</v>
      </c>
      <c r="CR11" s="154">
        <v>1.77</v>
      </c>
      <c r="CS11" s="155">
        <v>88</v>
      </c>
      <c r="CT11" s="151">
        <v>36723</v>
      </c>
      <c r="CU11" s="157">
        <v>0.89166666666666661</v>
      </c>
      <c r="CV11" s="149">
        <v>1.77</v>
      </c>
      <c r="CW11" s="150">
        <v>88</v>
      </c>
      <c r="CX11" s="151">
        <v>36281</v>
      </c>
      <c r="CY11" s="152">
        <v>0.68472222222222223</v>
      </c>
      <c r="CZ11" s="103">
        <v>1.5</v>
      </c>
      <c r="DA11" s="176">
        <v>55</v>
      </c>
      <c r="DB11" s="151">
        <v>36010</v>
      </c>
      <c r="DC11" s="86">
        <v>0.57916666666666672</v>
      </c>
      <c r="DD11" s="87">
        <v>1.23</v>
      </c>
      <c r="DE11" s="75">
        <v>32</v>
      </c>
      <c r="DF11" s="56">
        <v>35647</v>
      </c>
      <c r="DG11" s="86">
        <v>0.87430555555555556</v>
      </c>
      <c r="DH11" s="103">
        <v>0.91</v>
      </c>
      <c r="DI11" s="176">
        <v>12</v>
      </c>
      <c r="DJ11" s="151">
        <v>35211</v>
      </c>
      <c r="DK11" s="152" t="s">
        <v>308</v>
      </c>
      <c r="DL11" s="87">
        <v>2.12</v>
      </c>
      <c r="DM11" s="75">
        <v>134</v>
      </c>
      <c r="DN11" s="56">
        <v>34837</v>
      </c>
      <c r="DO11" s="86">
        <v>8.819444444444445E-2</v>
      </c>
      <c r="DP11" s="149">
        <v>1.04</v>
      </c>
      <c r="DQ11" s="150">
        <v>18</v>
      </c>
      <c r="DR11" s="151">
        <v>34557</v>
      </c>
      <c r="DS11" s="152">
        <v>1.3194444444444444E-2</v>
      </c>
      <c r="DT11" s="149">
        <v>1.4</v>
      </c>
      <c r="DU11" s="150">
        <v>46</v>
      </c>
      <c r="DV11" s="151">
        <v>34137</v>
      </c>
      <c r="DW11" s="152">
        <v>0.98333333333333339</v>
      </c>
      <c r="DX11" s="149">
        <v>1.31</v>
      </c>
      <c r="DY11" s="150">
        <v>39</v>
      </c>
      <c r="DZ11" s="151">
        <v>33840</v>
      </c>
      <c r="EA11" s="213" t="s">
        <v>308</v>
      </c>
      <c r="EB11" s="149">
        <v>1.99</v>
      </c>
      <c r="EC11" s="150">
        <v>117</v>
      </c>
      <c r="ED11" s="151">
        <v>33374</v>
      </c>
      <c r="EE11" s="152">
        <v>0.8833333333333333</v>
      </c>
      <c r="EF11" s="154" t="s">
        <v>190</v>
      </c>
      <c r="EG11" s="155" t="s">
        <v>190</v>
      </c>
      <c r="EH11" s="156" t="s">
        <v>190</v>
      </c>
      <c r="EI11" s="157" t="s">
        <v>190</v>
      </c>
      <c r="EJ11" s="94"/>
      <c r="EK11" s="95"/>
      <c r="EL11" s="219"/>
      <c r="EM11" s="97"/>
      <c r="EN11" s="94"/>
      <c r="EO11" s="95"/>
      <c r="EP11" s="96"/>
      <c r="EQ11" s="97"/>
      <c r="ER11" s="94"/>
      <c r="ES11" s="95"/>
      <c r="ET11" s="96"/>
      <c r="EU11" s="97"/>
      <c r="EV11" s="94"/>
      <c r="EW11" s="95"/>
      <c r="EX11" s="96"/>
      <c r="EY11" s="97"/>
      <c r="EZ11" s="631" t="s">
        <v>300</v>
      </c>
    </row>
    <row r="12" spans="1:917 1246:3538" s="98" customFormat="1" ht="13.8" thickBot="1">
      <c r="A12" s="48" t="s">
        <v>18</v>
      </c>
      <c r="B12" s="49">
        <v>400</v>
      </c>
      <c r="C12" s="50">
        <v>403</v>
      </c>
      <c r="D12" s="50"/>
      <c r="E12" s="49" t="s">
        <v>19</v>
      </c>
      <c r="F12" s="164">
        <v>32303</v>
      </c>
      <c r="G12" s="52" t="s">
        <v>2</v>
      </c>
      <c r="H12" s="641">
        <f t="shared" si="0"/>
        <v>31.13</v>
      </c>
      <c r="I12" s="642">
        <f t="shared" si="1"/>
        <v>1823</v>
      </c>
      <c r="J12" s="643">
        <f t="shared" si="2"/>
        <v>43698</v>
      </c>
      <c r="K12" s="699">
        <f t="shared" si="3"/>
        <v>0.79791666666666661</v>
      </c>
      <c r="L12" s="740">
        <v>30.2</v>
      </c>
      <c r="M12" s="741">
        <v>1261.3</v>
      </c>
      <c r="N12" s="742">
        <v>44407</v>
      </c>
      <c r="O12" s="743">
        <v>0.88578703703387873</v>
      </c>
      <c r="P12" s="646">
        <v>29.76</v>
      </c>
      <c r="Q12" s="652">
        <v>1039.2</v>
      </c>
      <c r="R12" s="700">
        <v>44008</v>
      </c>
      <c r="S12" s="701">
        <v>0.74828703703678912</v>
      </c>
      <c r="T12" s="336">
        <v>31.13</v>
      </c>
      <c r="U12" s="626">
        <v>1823</v>
      </c>
      <c r="V12" s="160">
        <v>43698</v>
      </c>
      <c r="W12" s="627">
        <v>0.79791666666666661</v>
      </c>
      <c r="X12" s="578">
        <v>29.62</v>
      </c>
      <c r="Y12" s="53">
        <v>1187</v>
      </c>
      <c r="Z12" s="190" t="s">
        <v>294</v>
      </c>
      <c r="AA12" s="55">
        <v>0.75347222222222221</v>
      </c>
      <c r="AB12" s="264">
        <v>27.88</v>
      </c>
      <c r="AC12" s="532">
        <v>425</v>
      </c>
      <c r="AD12" s="54">
        <v>42881</v>
      </c>
      <c r="AE12" s="61">
        <v>4.4120370370370372E-2</v>
      </c>
      <c r="AF12" s="220"/>
      <c r="AG12" s="221"/>
      <c r="AH12" s="222" t="s">
        <v>261</v>
      </c>
      <c r="AI12" s="223"/>
      <c r="AJ12" s="58"/>
      <c r="AK12" s="59"/>
      <c r="AL12" s="208" t="s">
        <v>238</v>
      </c>
      <c r="AM12" s="61"/>
      <c r="AN12" s="62">
        <v>6.22</v>
      </c>
      <c r="AO12" s="63">
        <v>430</v>
      </c>
      <c r="AP12" s="64">
        <v>41781</v>
      </c>
      <c r="AQ12" s="65">
        <v>0.72054398147884058</v>
      </c>
      <c r="AR12" s="66">
        <v>10.45</v>
      </c>
      <c r="AS12" s="67">
        <v>1211</v>
      </c>
      <c r="AT12" s="68">
        <v>41529.537094907406</v>
      </c>
      <c r="AU12" s="69">
        <v>0.53709490740584442</v>
      </c>
      <c r="AV12" s="87">
        <v>5.66</v>
      </c>
      <c r="AW12" s="75">
        <v>633</v>
      </c>
      <c r="AX12" s="56">
        <v>41097</v>
      </c>
      <c r="AY12" s="76">
        <v>0.73333333333333339</v>
      </c>
      <c r="AZ12" s="188">
        <v>8.6999999999999993</v>
      </c>
      <c r="BA12" s="189">
        <v>1021</v>
      </c>
      <c r="BB12" s="190">
        <v>40731</v>
      </c>
      <c r="BC12" s="191">
        <v>0.73263888888888884</v>
      </c>
      <c r="BD12" s="192">
        <v>7.72</v>
      </c>
      <c r="BE12" s="193">
        <v>906</v>
      </c>
      <c r="BF12" s="194">
        <v>40394</v>
      </c>
      <c r="BG12" s="195">
        <v>0.71982638888888895</v>
      </c>
      <c r="BH12" s="200">
        <v>2.64</v>
      </c>
      <c r="BI12" s="189">
        <v>202</v>
      </c>
      <c r="BJ12" s="190">
        <v>39965</v>
      </c>
      <c r="BK12" s="201">
        <v>0.87291666666666667</v>
      </c>
      <c r="BL12" s="200">
        <v>2.6</v>
      </c>
      <c r="BM12" s="189">
        <v>197</v>
      </c>
      <c r="BN12" s="190">
        <v>39676</v>
      </c>
      <c r="BO12" s="201">
        <v>0.46458333333333335</v>
      </c>
      <c r="BP12" s="200">
        <v>3.8</v>
      </c>
      <c r="BQ12" s="189">
        <v>358</v>
      </c>
      <c r="BR12" s="190">
        <v>39216</v>
      </c>
      <c r="BS12" s="201">
        <v>0.82777777777777783</v>
      </c>
      <c r="BT12" s="200">
        <v>4.0999999999999996</v>
      </c>
      <c r="BU12" s="189">
        <v>410</v>
      </c>
      <c r="BV12" s="190">
        <v>38942</v>
      </c>
      <c r="BW12" s="201">
        <v>0.87986111111111109</v>
      </c>
      <c r="BX12" s="200">
        <v>4.7</v>
      </c>
      <c r="BY12" s="189">
        <v>484</v>
      </c>
      <c r="BZ12" s="190">
        <v>38585</v>
      </c>
      <c r="CA12" s="201">
        <v>0.71111111111111114</v>
      </c>
      <c r="CB12" s="200">
        <v>4.9000000000000004</v>
      </c>
      <c r="CC12" s="189">
        <v>515</v>
      </c>
      <c r="CD12" s="190">
        <v>38191</v>
      </c>
      <c r="CE12" s="201">
        <v>0.6166666666666667</v>
      </c>
      <c r="CF12" s="149">
        <v>4.3499999999999996</v>
      </c>
      <c r="CG12" s="150">
        <v>436</v>
      </c>
      <c r="CH12" s="151">
        <v>37863</v>
      </c>
      <c r="CI12" s="152">
        <v>0.87152777777777779</v>
      </c>
      <c r="CJ12" s="200">
        <v>5.4</v>
      </c>
      <c r="CK12" s="189">
        <v>590</v>
      </c>
      <c r="CL12" s="190">
        <v>37511</v>
      </c>
      <c r="CM12" s="201">
        <v>0.74236111111111114</v>
      </c>
      <c r="CN12" s="200">
        <v>4.8</v>
      </c>
      <c r="CO12" s="189">
        <v>502</v>
      </c>
      <c r="CP12" s="190">
        <v>37077</v>
      </c>
      <c r="CQ12" s="201">
        <v>0.82361111111111107</v>
      </c>
      <c r="CR12" s="200">
        <v>4.5</v>
      </c>
      <c r="CS12" s="189">
        <v>460</v>
      </c>
      <c r="CT12" s="190">
        <v>36723</v>
      </c>
      <c r="CU12" s="201">
        <v>0.91805555555555562</v>
      </c>
      <c r="CV12" s="200">
        <v>6.05</v>
      </c>
      <c r="CW12" s="189">
        <v>695</v>
      </c>
      <c r="CX12" s="190">
        <v>36382</v>
      </c>
      <c r="CY12" s="201">
        <v>0.65347222222222223</v>
      </c>
      <c r="CZ12" s="200">
        <v>6.2</v>
      </c>
      <c r="DA12" s="189">
        <v>720</v>
      </c>
      <c r="DB12" s="190">
        <v>36026</v>
      </c>
      <c r="DC12" s="201">
        <v>0.88541666666666663</v>
      </c>
      <c r="DD12" s="200">
        <v>1.23</v>
      </c>
      <c r="DE12" s="189">
        <v>32</v>
      </c>
      <c r="DF12" s="190">
        <v>35630</v>
      </c>
      <c r="DG12" s="211" t="s">
        <v>178</v>
      </c>
      <c r="DH12" s="200">
        <v>9.51</v>
      </c>
      <c r="DI12" s="189">
        <v>1111</v>
      </c>
      <c r="DJ12" s="190">
        <v>35202</v>
      </c>
      <c r="DK12" s="201">
        <v>0.68402777777777779</v>
      </c>
      <c r="DL12" s="149">
        <v>3.61</v>
      </c>
      <c r="DM12" s="150">
        <v>322</v>
      </c>
      <c r="DN12" s="151">
        <v>34896</v>
      </c>
      <c r="DO12" s="152">
        <v>0.99652777777777779</v>
      </c>
      <c r="DP12" s="200">
        <v>4.5999999999999996</v>
      </c>
      <c r="DQ12" s="189">
        <v>470</v>
      </c>
      <c r="DR12" s="190">
        <v>34608</v>
      </c>
      <c r="DS12" s="201">
        <v>0.75624999999999998</v>
      </c>
      <c r="DT12" s="149">
        <v>5.1100000000000003</v>
      </c>
      <c r="DU12" s="150">
        <v>546</v>
      </c>
      <c r="DV12" s="151">
        <v>34230</v>
      </c>
      <c r="DW12" s="152">
        <v>0.59930555555555554</v>
      </c>
      <c r="DX12" s="149">
        <v>2.81</v>
      </c>
      <c r="DY12" s="150">
        <v>220</v>
      </c>
      <c r="DZ12" s="151">
        <v>33800</v>
      </c>
      <c r="EA12" s="213">
        <v>0.71458333333333324</v>
      </c>
      <c r="EB12" s="149">
        <v>3.7</v>
      </c>
      <c r="EC12" s="150">
        <v>336</v>
      </c>
      <c r="ED12" s="151">
        <v>33390</v>
      </c>
      <c r="EE12" s="152">
        <v>0.74375000000000002</v>
      </c>
      <c r="EF12" s="200">
        <v>3.3</v>
      </c>
      <c r="EG12" s="189">
        <v>281</v>
      </c>
      <c r="EH12" s="190">
        <v>33023</v>
      </c>
      <c r="EI12" s="204">
        <v>0.93263888888888891</v>
      </c>
      <c r="EJ12" s="200" t="s">
        <v>190</v>
      </c>
      <c r="EK12" s="189" t="s">
        <v>190</v>
      </c>
      <c r="EL12" s="210" t="s">
        <v>190</v>
      </c>
      <c r="EM12" s="211" t="s">
        <v>190</v>
      </c>
      <c r="EN12" s="149" t="s">
        <v>190</v>
      </c>
      <c r="EO12" s="150" t="s">
        <v>190</v>
      </c>
      <c r="EP12" s="227" t="s">
        <v>190</v>
      </c>
      <c r="EQ12" s="228" t="s">
        <v>190</v>
      </c>
      <c r="ER12" s="94"/>
      <c r="ES12" s="95"/>
      <c r="ET12" s="96"/>
      <c r="EU12" s="97"/>
      <c r="EV12" s="94"/>
      <c r="EW12" s="95"/>
      <c r="EX12" s="96"/>
      <c r="EY12" s="9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VA12" s="47"/>
      <c r="AVB12" s="47"/>
      <c r="AVC12" s="47"/>
      <c r="AVD12" s="47"/>
      <c r="AVE12" s="47"/>
      <c r="AVF12" s="47"/>
      <c r="AVG12" s="47"/>
      <c r="AVH12" s="47"/>
      <c r="AVI12" s="47"/>
      <c r="AVJ12" s="47"/>
      <c r="AVK12" s="47"/>
      <c r="AVL12" s="47"/>
      <c r="AVM12" s="47"/>
      <c r="AVN12" s="47"/>
      <c r="AVO12" s="47"/>
      <c r="AVP12" s="47"/>
      <c r="AVQ12" s="47"/>
      <c r="AVR12" s="47"/>
      <c r="AVS12" s="47"/>
      <c r="AVT12" s="47"/>
      <c r="AVU12" s="47"/>
      <c r="AVV12" s="47"/>
      <c r="AVW12" s="47"/>
      <c r="AVX12" s="47"/>
      <c r="AVY12" s="47"/>
      <c r="AVZ12" s="47"/>
      <c r="AWA12" s="47"/>
      <c r="AWB12" s="47"/>
      <c r="AWC12" s="47"/>
      <c r="AWD12" s="47"/>
      <c r="AWE12" s="47"/>
      <c r="AWF12" s="47"/>
      <c r="AWG12" s="47"/>
      <c r="AWH12" s="47"/>
      <c r="AWI12" s="47"/>
      <c r="AWJ12" s="47"/>
      <c r="AWK12" s="47"/>
      <c r="AWL12" s="47"/>
      <c r="AWM12" s="47"/>
      <c r="AWN12" s="47"/>
      <c r="AWO12" s="47"/>
      <c r="AWP12" s="47"/>
      <c r="AWQ12" s="47"/>
      <c r="AWR12" s="47"/>
      <c r="AWS12" s="47"/>
      <c r="AWT12" s="47"/>
      <c r="AWU12" s="47"/>
      <c r="AWV12" s="47"/>
      <c r="AWW12" s="47"/>
      <c r="AWX12" s="47"/>
      <c r="AWY12" s="47"/>
      <c r="AWZ12" s="47"/>
      <c r="AXA12" s="47"/>
      <c r="AXB12" s="47"/>
      <c r="AXC12" s="47"/>
      <c r="AXD12" s="47"/>
      <c r="AXE12" s="47"/>
      <c r="AXF12" s="47"/>
      <c r="AXG12" s="47"/>
      <c r="AXH12" s="47"/>
      <c r="AXI12" s="47"/>
      <c r="AXJ12" s="47"/>
      <c r="AXK12" s="47"/>
      <c r="AXL12" s="47"/>
      <c r="AXM12" s="47"/>
      <c r="AXN12" s="47"/>
      <c r="AXO12" s="47"/>
      <c r="AXP12" s="47"/>
      <c r="AXQ12" s="47"/>
      <c r="AXR12" s="47"/>
      <c r="AXS12" s="47"/>
      <c r="AXT12" s="47"/>
      <c r="AXU12" s="47"/>
      <c r="AXV12" s="47"/>
      <c r="AXW12" s="47"/>
      <c r="AXX12" s="47"/>
      <c r="AXY12" s="47"/>
      <c r="AXZ12" s="47"/>
      <c r="AYA12" s="47"/>
      <c r="AYB12" s="47"/>
      <c r="AYC12" s="47"/>
      <c r="AYD12" s="47"/>
      <c r="AYE12" s="47"/>
      <c r="AYF12" s="47"/>
      <c r="AYG12" s="47"/>
      <c r="AYH12" s="47"/>
      <c r="AYI12" s="47"/>
      <c r="AYJ12" s="47"/>
      <c r="AYK12" s="47"/>
      <c r="AYL12" s="47"/>
      <c r="AYM12" s="47"/>
      <c r="AYN12" s="47"/>
      <c r="AYO12" s="47"/>
      <c r="AYP12" s="47"/>
      <c r="AYQ12" s="47"/>
      <c r="AYR12" s="47"/>
      <c r="AYS12" s="47"/>
      <c r="AYT12" s="47"/>
      <c r="AYU12" s="47"/>
      <c r="AYV12" s="47"/>
      <c r="AYW12" s="47"/>
      <c r="AYX12" s="47"/>
      <c r="AYY12" s="47"/>
      <c r="AYZ12" s="47"/>
      <c r="AZA12" s="47"/>
      <c r="AZB12" s="47"/>
      <c r="AZC12" s="47"/>
      <c r="AZD12" s="47"/>
      <c r="AZE12" s="47"/>
      <c r="AZF12" s="47"/>
      <c r="AZG12" s="47"/>
      <c r="AZH12" s="47"/>
      <c r="AZI12" s="47"/>
      <c r="AZJ12" s="47"/>
      <c r="AZK12" s="47"/>
      <c r="AZL12" s="47"/>
      <c r="AZM12" s="47"/>
      <c r="AZN12" s="47"/>
      <c r="AZO12" s="47"/>
      <c r="AZP12" s="47"/>
      <c r="AZQ12" s="47"/>
      <c r="AZR12" s="47"/>
      <c r="AZS12" s="47"/>
      <c r="AZT12" s="47"/>
      <c r="AZU12" s="47"/>
      <c r="AZV12" s="47"/>
      <c r="AZW12" s="47"/>
      <c r="AZX12" s="47"/>
      <c r="AZY12" s="47"/>
      <c r="AZZ12" s="47"/>
      <c r="BAA12" s="47"/>
      <c r="BAB12" s="47"/>
      <c r="BAC12" s="47"/>
      <c r="BAD12" s="47"/>
      <c r="BAE12" s="47"/>
      <c r="BAF12" s="47"/>
      <c r="BAG12" s="47"/>
      <c r="BAH12" s="47"/>
      <c r="BAI12" s="47"/>
      <c r="BAJ12" s="47"/>
      <c r="BAK12" s="47"/>
      <c r="BAL12" s="47"/>
      <c r="BAM12" s="47"/>
      <c r="BAN12" s="47"/>
      <c r="BAO12" s="47"/>
      <c r="BAP12" s="47"/>
      <c r="BAQ12" s="47"/>
      <c r="BAR12" s="47"/>
      <c r="BAS12" s="47"/>
      <c r="BAT12" s="47"/>
      <c r="BAU12" s="47"/>
      <c r="BAV12" s="47"/>
      <c r="BAW12" s="47"/>
      <c r="BAX12" s="47"/>
      <c r="BAY12" s="47"/>
      <c r="BAZ12" s="47"/>
      <c r="BBA12" s="47"/>
      <c r="BBB12" s="47"/>
      <c r="BBC12" s="47"/>
      <c r="BBD12" s="47"/>
      <c r="BBE12" s="47"/>
      <c r="BBF12" s="47"/>
      <c r="BBG12" s="47"/>
      <c r="BBH12" s="47"/>
      <c r="BBI12" s="47"/>
      <c r="BBJ12" s="47"/>
      <c r="BBK12" s="47"/>
      <c r="BBL12" s="47"/>
      <c r="BBM12" s="47"/>
      <c r="BBN12" s="47"/>
      <c r="BBO12" s="47"/>
      <c r="BBP12" s="47"/>
      <c r="BBQ12" s="47"/>
      <c r="BBR12" s="47"/>
      <c r="BBS12" s="47"/>
      <c r="BBT12" s="47"/>
      <c r="BBU12" s="47"/>
      <c r="BBV12" s="47"/>
      <c r="BBW12" s="47"/>
      <c r="BBX12" s="47"/>
      <c r="BBY12" s="47"/>
      <c r="BBZ12" s="47"/>
      <c r="BCA12" s="47"/>
      <c r="BCB12" s="47"/>
      <c r="BCC12" s="47"/>
      <c r="BCD12" s="47"/>
      <c r="BCE12" s="47"/>
      <c r="BCF12" s="47"/>
      <c r="BCG12" s="47"/>
      <c r="BCH12" s="47"/>
      <c r="BCI12" s="47"/>
      <c r="BCJ12" s="47"/>
      <c r="BCK12" s="47"/>
      <c r="BCL12" s="47"/>
      <c r="BCM12" s="47"/>
      <c r="BCN12" s="47"/>
      <c r="BCO12" s="47"/>
      <c r="BCP12" s="47"/>
      <c r="BCQ12" s="47"/>
      <c r="BCR12" s="47"/>
      <c r="BCS12" s="47"/>
      <c r="BCT12" s="47"/>
      <c r="BCU12" s="47"/>
      <c r="BCV12" s="47"/>
      <c r="BCW12" s="47"/>
      <c r="BCX12" s="47"/>
      <c r="BCY12" s="47"/>
      <c r="BCZ12" s="47"/>
      <c r="BDA12" s="47"/>
      <c r="BDB12" s="47"/>
      <c r="BDC12" s="47"/>
      <c r="BDD12" s="47"/>
      <c r="BDE12" s="47"/>
      <c r="BDF12" s="47"/>
      <c r="BDG12" s="47"/>
      <c r="BDH12" s="47"/>
      <c r="BDI12" s="47"/>
      <c r="BDJ12" s="47"/>
      <c r="BDK12" s="47"/>
      <c r="BDL12" s="47"/>
      <c r="BDM12" s="47"/>
      <c r="BDN12" s="47"/>
      <c r="BDO12" s="47"/>
      <c r="BDP12" s="47"/>
      <c r="BDQ12" s="47"/>
      <c r="BDR12" s="47"/>
      <c r="BDS12" s="47"/>
      <c r="BDT12" s="47"/>
      <c r="BDU12" s="47"/>
      <c r="BDV12" s="47"/>
      <c r="BDW12" s="47"/>
      <c r="BDX12" s="47"/>
      <c r="BDY12" s="47"/>
      <c r="BDZ12" s="47"/>
      <c r="BEA12" s="47"/>
      <c r="BEB12" s="47"/>
      <c r="BEC12" s="47"/>
      <c r="BED12" s="47"/>
      <c r="BEE12" s="47"/>
      <c r="BEF12" s="47"/>
      <c r="BEG12" s="47"/>
      <c r="BEH12" s="47"/>
      <c r="BEI12" s="47"/>
      <c r="BEJ12" s="47"/>
      <c r="BEK12" s="47"/>
      <c r="BEL12" s="47"/>
      <c r="BEM12" s="47"/>
      <c r="BEN12" s="47"/>
      <c r="BEO12" s="47"/>
      <c r="BEP12" s="47"/>
      <c r="BEQ12" s="47"/>
      <c r="BER12" s="47"/>
      <c r="BES12" s="47"/>
      <c r="BET12" s="47"/>
      <c r="BEU12" s="47"/>
      <c r="BEV12" s="47"/>
      <c r="BEW12" s="47"/>
      <c r="BEX12" s="47"/>
      <c r="BEY12" s="47"/>
      <c r="BEZ12" s="47"/>
      <c r="BFA12" s="47"/>
      <c r="BFB12" s="47"/>
      <c r="BFC12" s="47"/>
      <c r="BFD12" s="47"/>
      <c r="BFE12" s="47"/>
      <c r="BFF12" s="47"/>
      <c r="BFG12" s="47"/>
      <c r="BFH12" s="47"/>
      <c r="BFI12" s="47"/>
      <c r="BFJ12" s="47"/>
      <c r="BFK12" s="47"/>
      <c r="BFL12" s="47"/>
      <c r="BFM12" s="47"/>
      <c r="BFN12" s="47"/>
      <c r="BFO12" s="47"/>
      <c r="BFP12" s="47"/>
      <c r="BFQ12" s="47"/>
      <c r="BFR12" s="47"/>
      <c r="BFS12" s="47"/>
      <c r="BFT12" s="47"/>
      <c r="BFU12" s="47"/>
      <c r="BFV12" s="47"/>
      <c r="BFW12" s="47"/>
      <c r="BFX12" s="47"/>
      <c r="BFY12" s="47"/>
      <c r="BFZ12" s="47"/>
      <c r="BGA12" s="47"/>
      <c r="BGB12" s="47"/>
      <c r="BGC12" s="47"/>
      <c r="BGD12" s="47"/>
      <c r="BGE12" s="47"/>
      <c r="BGF12" s="47"/>
      <c r="BGG12" s="47"/>
      <c r="BGH12" s="47"/>
      <c r="BGI12" s="47"/>
      <c r="BGJ12" s="47"/>
      <c r="BGK12" s="47"/>
      <c r="BGL12" s="47"/>
      <c r="BGM12" s="47"/>
      <c r="BGN12" s="47"/>
      <c r="BGO12" s="47"/>
      <c r="BGP12" s="47"/>
      <c r="BGQ12" s="47"/>
      <c r="BGR12" s="47"/>
      <c r="BGS12" s="47"/>
      <c r="BGT12" s="47"/>
      <c r="BGU12" s="47"/>
      <c r="BGV12" s="47"/>
      <c r="BGW12" s="47"/>
      <c r="BGX12" s="47"/>
      <c r="BGY12" s="47"/>
      <c r="BGZ12" s="47"/>
      <c r="BHA12" s="47"/>
      <c r="BHB12" s="47"/>
      <c r="BHC12" s="47"/>
      <c r="BHD12" s="47"/>
      <c r="BHE12" s="47"/>
      <c r="BHF12" s="47"/>
      <c r="BHG12" s="47"/>
      <c r="BHH12" s="47"/>
      <c r="BHI12" s="47"/>
      <c r="BHJ12" s="47"/>
      <c r="BHK12" s="47"/>
      <c r="BHL12" s="47"/>
      <c r="BHM12" s="47"/>
      <c r="BHN12" s="47"/>
      <c r="BHO12" s="47"/>
      <c r="BHP12" s="47"/>
      <c r="BHQ12" s="47"/>
      <c r="BHR12" s="47"/>
      <c r="BHS12" s="47"/>
      <c r="BHT12" s="47"/>
      <c r="BHU12" s="47"/>
      <c r="BHV12" s="47"/>
      <c r="BHW12" s="47"/>
      <c r="BHX12" s="47"/>
      <c r="BHY12" s="47"/>
      <c r="BHZ12" s="47"/>
      <c r="BIA12" s="47"/>
      <c r="BIB12" s="47"/>
      <c r="BIC12" s="47"/>
      <c r="BID12" s="47"/>
      <c r="BIE12" s="47"/>
      <c r="BIF12" s="47"/>
      <c r="BIG12" s="47"/>
      <c r="BIH12" s="47"/>
      <c r="BII12" s="47"/>
      <c r="BIJ12" s="47"/>
      <c r="BIK12" s="47"/>
      <c r="BIL12" s="47"/>
      <c r="BIM12" s="47"/>
      <c r="BIN12" s="47"/>
      <c r="BIO12" s="47"/>
      <c r="BIP12" s="47"/>
      <c r="BIQ12" s="47"/>
      <c r="BIR12" s="47"/>
      <c r="BIS12" s="47"/>
      <c r="BIT12" s="47"/>
      <c r="BIU12" s="47"/>
      <c r="BIV12" s="47"/>
      <c r="BIW12" s="47"/>
      <c r="BIX12" s="47"/>
      <c r="BIY12" s="47"/>
      <c r="BIZ12" s="47"/>
      <c r="BJA12" s="47"/>
      <c r="BJB12" s="47"/>
      <c r="BJC12" s="47"/>
      <c r="BJD12" s="47"/>
      <c r="BJE12" s="47"/>
      <c r="BJF12" s="47"/>
      <c r="BJG12" s="47"/>
      <c r="BJH12" s="47"/>
      <c r="BJI12" s="47"/>
      <c r="BJJ12" s="47"/>
      <c r="BJK12" s="47"/>
      <c r="BJL12" s="47"/>
      <c r="BJM12" s="47"/>
      <c r="BJN12" s="47"/>
      <c r="BJO12" s="47"/>
      <c r="BJP12" s="47"/>
      <c r="BJQ12" s="47"/>
      <c r="BJR12" s="47"/>
      <c r="BJS12" s="47"/>
      <c r="BJT12" s="47"/>
      <c r="BJU12" s="47"/>
      <c r="BJV12" s="47"/>
      <c r="BJW12" s="47"/>
      <c r="BJX12" s="47"/>
      <c r="BJY12" s="47"/>
      <c r="BJZ12" s="47"/>
      <c r="BKA12" s="47"/>
      <c r="BKB12" s="47"/>
      <c r="BKC12" s="47"/>
      <c r="BKD12" s="47"/>
      <c r="BKE12" s="47"/>
      <c r="BKF12" s="47"/>
      <c r="BKG12" s="47"/>
      <c r="BKH12" s="47"/>
      <c r="BKI12" s="47"/>
      <c r="BKJ12" s="47"/>
      <c r="BKK12" s="47"/>
      <c r="BKL12" s="47"/>
      <c r="BKM12" s="47"/>
      <c r="BKN12" s="47"/>
      <c r="BKO12" s="47"/>
      <c r="BKP12" s="47"/>
      <c r="BKQ12" s="47"/>
      <c r="BKR12" s="47"/>
      <c r="BKS12" s="47"/>
      <c r="BKT12" s="47"/>
      <c r="BKU12" s="47"/>
      <c r="BKV12" s="47"/>
      <c r="BKW12" s="47"/>
      <c r="BKX12" s="47"/>
      <c r="BKY12" s="47"/>
      <c r="BKZ12" s="47"/>
      <c r="BLA12" s="47"/>
      <c r="BLB12" s="47"/>
      <c r="BLC12" s="47"/>
      <c r="BLD12" s="47"/>
      <c r="BLE12" s="47"/>
      <c r="BLF12" s="47"/>
      <c r="BLG12" s="47"/>
      <c r="BLH12" s="47"/>
      <c r="BLI12" s="47"/>
      <c r="BLJ12" s="47"/>
      <c r="BLK12" s="47"/>
      <c r="BLL12" s="47"/>
      <c r="BLM12" s="47"/>
      <c r="BLN12" s="47"/>
      <c r="BLO12" s="47"/>
      <c r="BLP12" s="47"/>
      <c r="BLQ12" s="47"/>
      <c r="BLR12" s="47"/>
      <c r="BLS12" s="47"/>
      <c r="BLT12" s="47"/>
      <c r="BLU12" s="47"/>
      <c r="BLV12" s="47"/>
      <c r="BLW12" s="47"/>
      <c r="BLX12" s="47"/>
      <c r="BLY12" s="47"/>
      <c r="BLZ12" s="47"/>
      <c r="BMA12" s="47"/>
      <c r="BMB12" s="47"/>
      <c r="BMC12" s="47"/>
      <c r="BMD12" s="47"/>
      <c r="BME12" s="47"/>
      <c r="BMF12" s="47"/>
      <c r="BMG12" s="47"/>
      <c r="BMH12" s="47"/>
      <c r="BMI12" s="47"/>
      <c r="BMJ12" s="47"/>
      <c r="BMK12" s="47"/>
      <c r="BML12" s="47"/>
      <c r="BMM12" s="47"/>
      <c r="BMN12" s="47"/>
      <c r="BMO12" s="47"/>
      <c r="BMP12" s="47"/>
      <c r="BMQ12" s="47"/>
      <c r="BMR12" s="47"/>
      <c r="BMS12" s="47"/>
      <c r="BMT12" s="47"/>
      <c r="BMU12" s="47"/>
      <c r="BMV12" s="47"/>
      <c r="BMW12" s="47"/>
      <c r="BMX12" s="47"/>
      <c r="BMY12" s="47"/>
      <c r="BMZ12" s="47"/>
      <c r="BNA12" s="47"/>
      <c r="BNB12" s="47"/>
      <c r="BNC12" s="47"/>
      <c r="BND12" s="47"/>
      <c r="BNE12" s="47"/>
      <c r="BNF12" s="47"/>
      <c r="BNG12" s="47"/>
      <c r="BNH12" s="47"/>
      <c r="BNI12" s="47"/>
      <c r="BNJ12" s="47"/>
      <c r="BNK12" s="47"/>
      <c r="BNL12" s="47"/>
      <c r="BNM12" s="47"/>
      <c r="BNN12" s="47"/>
      <c r="BNO12" s="47"/>
      <c r="BNP12" s="47"/>
      <c r="BNQ12" s="47"/>
      <c r="BNR12" s="47"/>
      <c r="BNS12" s="47"/>
      <c r="BNT12" s="47"/>
      <c r="BNU12" s="47"/>
      <c r="BNV12" s="47"/>
      <c r="BNW12" s="47"/>
      <c r="BNX12" s="47"/>
      <c r="BNY12" s="47"/>
      <c r="BNZ12" s="47"/>
      <c r="BOA12" s="47"/>
      <c r="BOB12" s="47"/>
      <c r="BOC12" s="47"/>
      <c r="BOD12" s="47"/>
      <c r="BOE12" s="47"/>
      <c r="BOF12" s="47"/>
      <c r="BOG12" s="47"/>
      <c r="BOH12" s="47"/>
      <c r="BOI12" s="47"/>
      <c r="BOJ12" s="47"/>
      <c r="BOK12" s="47"/>
      <c r="BOL12" s="47"/>
      <c r="BOM12" s="47"/>
      <c r="BON12" s="47"/>
      <c r="BOO12" s="47"/>
      <c r="BOP12" s="47"/>
      <c r="BOQ12" s="47"/>
      <c r="BOR12" s="47"/>
      <c r="BOS12" s="47"/>
      <c r="BOT12" s="47"/>
      <c r="BOU12" s="47"/>
      <c r="BOV12" s="47"/>
      <c r="BOW12" s="47"/>
      <c r="BOX12" s="47"/>
      <c r="BOY12" s="47"/>
      <c r="BOZ12" s="47"/>
      <c r="BPA12" s="47"/>
      <c r="BPB12" s="47"/>
      <c r="BPC12" s="47"/>
      <c r="BPD12" s="47"/>
      <c r="BPE12" s="47"/>
      <c r="BPF12" s="47"/>
      <c r="BPG12" s="47"/>
      <c r="BPH12" s="47"/>
      <c r="BPI12" s="47"/>
      <c r="BPJ12" s="47"/>
      <c r="BPK12" s="47"/>
      <c r="BPL12" s="47"/>
      <c r="BPM12" s="47"/>
      <c r="BPN12" s="47"/>
      <c r="BPO12" s="47"/>
      <c r="BPP12" s="47"/>
      <c r="BPQ12" s="47"/>
      <c r="BPR12" s="47"/>
      <c r="BPS12" s="47"/>
      <c r="BPT12" s="47"/>
      <c r="BPU12" s="47"/>
      <c r="BPV12" s="47"/>
      <c r="BPW12" s="47"/>
      <c r="BPX12" s="47"/>
      <c r="BPY12" s="47"/>
      <c r="BPZ12" s="47"/>
      <c r="BQA12" s="47"/>
      <c r="BQB12" s="47"/>
      <c r="BQC12" s="47"/>
      <c r="BQD12" s="47"/>
      <c r="BQE12" s="47"/>
      <c r="BQF12" s="47"/>
      <c r="BQG12" s="47"/>
      <c r="BQH12" s="47"/>
      <c r="BQI12" s="47"/>
      <c r="BQJ12" s="47"/>
      <c r="BQK12" s="47"/>
      <c r="BQL12" s="47"/>
      <c r="BQM12" s="47"/>
      <c r="BQN12" s="47"/>
      <c r="BQO12" s="47"/>
      <c r="BQP12" s="47"/>
      <c r="BQQ12" s="47"/>
      <c r="BQR12" s="47"/>
      <c r="BQS12" s="47"/>
      <c r="BQT12" s="47"/>
      <c r="BQU12" s="47"/>
      <c r="BQV12" s="47"/>
      <c r="BQW12" s="47"/>
      <c r="BQX12" s="47"/>
      <c r="BQY12" s="47"/>
      <c r="BQZ12" s="47"/>
      <c r="BRA12" s="47"/>
      <c r="BRB12" s="47"/>
      <c r="BRC12" s="47"/>
      <c r="BRD12" s="47"/>
      <c r="BRE12" s="47"/>
      <c r="BRF12" s="47"/>
      <c r="BRG12" s="47"/>
      <c r="BRH12" s="47"/>
      <c r="BRI12" s="47"/>
      <c r="BRJ12" s="47"/>
      <c r="BRK12" s="47"/>
      <c r="BRL12" s="47"/>
      <c r="BRM12" s="47"/>
      <c r="BRN12" s="47"/>
      <c r="BRO12" s="47"/>
      <c r="BRP12" s="47"/>
      <c r="BRQ12" s="47"/>
      <c r="BRR12" s="47"/>
      <c r="BRS12" s="47"/>
      <c r="BRT12" s="47"/>
      <c r="BRU12" s="47"/>
      <c r="BRV12" s="47"/>
      <c r="BRW12" s="47"/>
      <c r="BRX12" s="47"/>
      <c r="BRY12" s="47"/>
      <c r="BRZ12" s="47"/>
      <c r="BSA12" s="47"/>
      <c r="BSB12" s="47"/>
      <c r="BSC12" s="47"/>
      <c r="BSD12" s="47"/>
      <c r="BSE12" s="47"/>
      <c r="BSF12" s="47"/>
      <c r="BSG12" s="47"/>
      <c r="BSH12" s="47"/>
      <c r="BSI12" s="47"/>
      <c r="BSJ12" s="47"/>
      <c r="BSK12" s="47"/>
      <c r="BSL12" s="47"/>
      <c r="BSM12" s="47"/>
      <c r="BSN12" s="47"/>
      <c r="BSO12" s="47"/>
      <c r="BSP12" s="47"/>
      <c r="BSQ12" s="47"/>
      <c r="BSR12" s="47"/>
      <c r="BSS12" s="47"/>
      <c r="BST12" s="47"/>
      <c r="BSU12" s="47"/>
      <c r="BSV12" s="47"/>
      <c r="BSW12" s="47"/>
      <c r="BSX12" s="47"/>
      <c r="BSY12" s="47"/>
      <c r="BSZ12" s="47"/>
      <c r="BTA12" s="47"/>
      <c r="BTB12" s="47"/>
      <c r="BTC12" s="47"/>
      <c r="BTD12" s="47"/>
      <c r="BTE12" s="47"/>
      <c r="BTF12" s="47"/>
      <c r="BTG12" s="47"/>
      <c r="BTH12" s="47"/>
      <c r="BTI12" s="47"/>
      <c r="BTJ12" s="47"/>
      <c r="BTK12" s="47"/>
      <c r="BTL12" s="47"/>
      <c r="BTM12" s="47"/>
      <c r="BTN12" s="47"/>
      <c r="BTO12" s="47"/>
      <c r="BTP12" s="47"/>
      <c r="BTQ12" s="47"/>
      <c r="BTR12" s="47"/>
      <c r="BTS12" s="47"/>
      <c r="BTT12" s="47"/>
      <c r="BTU12" s="47"/>
      <c r="BTV12" s="47"/>
      <c r="BTW12" s="47"/>
      <c r="BTX12" s="47"/>
      <c r="BTY12" s="47"/>
      <c r="BTZ12" s="47"/>
      <c r="BUA12" s="47"/>
      <c r="BUB12" s="47"/>
      <c r="BUC12" s="47"/>
      <c r="BUD12" s="47"/>
      <c r="BUE12" s="47"/>
      <c r="BUF12" s="47"/>
      <c r="BUG12" s="47"/>
      <c r="BUH12" s="47"/>
      <c r="BUI12" s="47"/>
      <c r="BUJ12" s="47"/>
      <c r="BUK12" s="47"/>
      <c r="BUL12" s="47"/>
      <c r="BUM12" s="47"/>
      <c r="BUN12" s="47"/>
      <c r="BUO12" s="47"/>
      <c r="BUP12" s="47"/>
      <c r="BUQ12" s="47"/>
      <c r="BUR12" s="47"/>
      <c r="BUS12" s="47"/>
      <c r="BUT12" s="47"/>
      <c r="BUU12" s="47"/>
      <c r="BUV12" s="47"/>
      <c r="BUW12" s="47"/>
      <c r="BUX12" s="47"/>
      <c r="BUY12" s="47"/>
      <c r="BUZ12" s="47"/>
      <c r="BVA12" s="47"/>
      <c r="BVB12" s="47"/>
      <c r="BVC12" s="47"/>
      <c r="BVD12" s="47"/>
      <c r="BVE12" s="47"/>
      <c r="BVF12" s="47"/>
      <c r="BVG12" s="47"/>
      <c r="BVH12" s="47"/>
      <c r="BVI12" s="47"/>
      <c r="BVJ12" s="47"/>
      <c r="BVK12" s="47"/>
      <c r="BVL12" s="47"/>
      <c r="BVM12" s="47"/>
      <c r="BVN12" s="47"/>
      <c r="BVO12" s="47"/>
      <c r="BVP12" s="47"/>
      <c r="BVQ12" s="47"/>
      <c r="BVR12" s="47"/>
      <c r="BVS12" s="47"/>
      <c r="BVT12" s="47"/>
      <c r="BVU12" s="47"/>
      <c r="BVV12" s="47"/>
      <c r="BVW12" s="47"/>
      <c r="BVX12" s="47"/>
      <c r="BVY12" s="47"/>
      <c r="BVZ12" s="47"/>
      <c r="BWA12" s="47"/>
      <c r="BWB12" s="47"/>
      <c r="BWC12" s="47"/>
      <c r="BWD12" s="47"/>
      <c r="BWE12" s="47"/>
      <c r="BWF12" s="47"/>
      <c r="BWG12" s="47"/>
      <c r="BWH12" s="47"/>
      <c r="BWI12" s="47"/>
      <c r="BWJ12" s="47"/>
      <c r="BWK12" s="47"/>
      <c r="BWL12" s="47"/>
      <c r="BWM12" s="47"/>
      <c r="BWN12" s="47"/>
      <c r="BWO12" s="47"/>
      <c r="BWP12" s="47"/>
      <c r="BWQ12" s="47"/>
      <c r="BWR12" s="47"/>
      <c r="BWS12" s="47"/>
      <c r="BWT12" s="47"/>
      <c r="BWU12" s="47"/>
      <c r="BWV12" s="47"/>
      <c r="BWW12" s="47"/>
      <c r="BWX12" s="47"/>
      <c r="BWY12" s="47"/>
      <c r="BWZ12" s="47"/>
      <c r="BXA12" s="47"/>
      <c r="BXB12" s="47"/>
      <c r="BXC12" s="47"/>
      <c r="BXD12" s="47"/>
      <c r="BXE12" s="47"/>
      <c r="BXF12" s="47"/>
      <c r="BXG12" s="47"/>
      <c r="BXH12" s="47"/>
      <c r="BXI12" s="47"/>
      <c r="BXJ12" s="47"/>
      <c r="BXK12" s="47"/>
      <c r="BXL12" s="47"/>
      <c r="BXM12" s="47"/>
      <c r="BXN12" s="47"/>
      <c r="BXO12" s="47"/>
      <c r="BXP12" s="47"/>
      <c r="BXQ12" s="47"/>
      <c r="BXR12" s="47"/>
      <c r="BXS12" s="47"/>
      <c r="BXT12" s="47"/>
      <c r="BXU12" s="47"/>
      <c r="BXV12" s="47"/>
      <c r="BXW12" s="47"/>
      <c r="BXX12" s="47"/>
      <c r="BXY12" s="47"/>
      <c r="BXZ12" s="47"/>
      <c r="BYA12" s="47"/>
      <c r="BYB12" s="47"/>
      <c r="BYC12" s="47"/>
      <c r="BYD12" s="47"/>
      <c r="BYE12" s="47"/>
      <c r="BYF12" s="47"/>
      <c r="BYG12" s="47"/>
      <c r="BYH12" s="47"/>
      <c r="BYI12" s="47"/>
      <c r="BYJ12" s="47"/>
      <c r="BYK12" s="47"/>
      <c r="BYL12" s="47"/>
      <c r="BYM12" s="47"/>
      <c r="BYN12" s="47"/>
      <c r="BYO12" s="47"/>
      <c r="BYP12" s="47"/>
      <c r="BYQ12" s="47"/>
      <c r="BYR12" s="47"/>
      <c r="BYS12" s="47"/>
      <c r="BYT12" s="47"/>
      <c r="BYU12" s="47"/>
      <c r="BYV12" s="47"/>
      <c r="BYW12" s="47"/>
      <c r="BYX12" s="47"/>
      <c r="BYY12" s="47"/>
      <c r="BYZ12" s="47"/>
      <c r="BZA12" s="47"/>
      <c r="BZB12" s="47"/>
      <c r="BZC12" s="47"/>
      <c r="BZD12" s="47"/>
      <c r="BZE12" s="47"/>
      <c r="BZF12" s="47"/>
      <c r="BZG12" s="47"/>
      <c r="BZH12" s="47"/>
      <c r="BZI12" s="47"/>
      <c r="BZJ12" s="47"/>
      <c r="BZK12" s="47"/>
      <c r="BZL12" s="47"/>
      <c r="BZM12" s="47"/>
      <c r="BZN12" s="47"/>
      <c r="BZO12" s="47"/>
      <c r="BZP12" s="47"/>
      <c r="BZQ12" s="47"/>
      <c r="BZR12" s="47"/>
      <c r="BZS12" s="47"/>
      <c r="BZT12" s="47"/>
      <c r="BZU12" s="47"/>
      <c r="BZV12" s="47"/>
      <c r="BZW12" s="47"/>
      <c r="BZX12" s="47"/>
      <c r="BZY12" s="47"/>
      <c r="BZZ12" s="47"/>
      <c r="CAA12" s="47"/>
      <c r="CAB12" s="47"/>
      <c r="CAC12" s="47"/>
      <c r="CAD12" s="47"/>
      <c r="CAE12" s="47"/>
      <c r="CAF12" s="47"/>
      <c r="CAG12" s="47"/>
      <c r="CAH12" s="47"/>
      <c r="CAI12" s="47"/>
      <c r="CAJ12" s="47"/>
      <c r="CAK12" s="47"/>
      <c r="CAL12" s="47"/>
      <c r="CAM12" s="47"/>
      <c r="CAN12" s="47"/>
      <c r="CAO12" s="47"/>
      <c r="CAP12" s="47"/>
      <c r="CAQ12" s="47"/>
      <c r="CAR12" s="47"/>
      <c r="CAS12" s="47"/>
      <c r="CAT12" s="47"/>
      <c r="CAU12" s="47"/>
      <c r="CAV12" s="47"/>
      <c r="CAW12" s="47"/>
      <c r="CAX12" s="47"/>
      <c r="CAY12" s="47"/>
      <c r="CAZ12" s="47"/>
      <c r="CBA12" s="47"/>
      <c r="CBB12" s="47"/>
      <c r="CBC12" s="47"/>
      <c r="CBD12" s="47"/>
      <c r="CBE12" s="47"/>
      <c r="CBF12" s="47"/>
      <c r="CBG12" s="47"/>
      <c r="CBH12" s="47"/>
      <c r="CBI12" s="47"/>
      <c r="CBJ12" s="47"/>
      <c r="CBK12" s="47"/>
      <c r="CBL12" s="47"/>
      <c r="CBM12" s="47"/>
      <c r="CBN12" s="47"/>
      <c r="CBO12" s="47"/>
      <c r="CBP12" s="47"/>
      <c r="CBQ12" s="47"/>
      <c r="CBR12" s="47"/>
      <c r="CBS12" s="47"/>
      <c r="CBT12" s="47"/>
      <c r="CBU12" s="47"/>
      <c r="CBV12" s="47"/>
      <c r="CBW12" s="47"/>
      <c r="CBX12" s="47"/>
      <c r="CBY12" s="47"/>
      <c r="CBZ12" s="47"/>
      <c r="CCA12" s="47"/>
      <c r="CCB12" s="47"/>
      <c r="CCC12" s="47"/>
      <c r="CCD12" s="47"/>
      <c r="CCE12" s="47"/>
      <c r="CCF12" s="47"/>
      <c r="CCG12" s="47"/>
      <c r="CCH12" s="47"/>
      <c r="CCI12" s="47"/>
      <c r="CCJ12" s="47"/>
      <c r="CCK12" s="47"/>
      <c r="CCL12" s="47"/>
      <c r="CCM12" s="47"/>
      <c r="CCN12" s="47"/>
      <c r="CCO12" s="47"/>
      <c r="CCP12" s="47"/>
      <c r="CCQ12" s="47"/>
      <c r="CCR12" s="47"/>
      <c r="CCS12" s="47"/>
      <c r="CCT12" s="47"/>
      <c r="CCU12" s="47"/>
      <c r="CCV12" s="47"/>
      <c r="CCW12" s="47"/>
      <c r="CCX12" s="47"/>
      <c r="CCY12" s="47"/>
      <c r="CCZ12" s="47"/>
      <c r="CDA12" s="47"/>
      <c r="CDB12" s="47"/>
      <c r="CDC12" s="47"/>
      <c r="CDD12" s="47"/>
      <c r="CDE12" s="47"/>
      <c r="CDF12" s="47"/>
      <c r="CDG12" s="47"/>
      <c r="CDH12" s="47"/>
      <c r="CDI12" s="47"/>
      <c r="CDJ12" s="47"/>
      <c r="CDK12" s="47"/>
      <c r="CDL12" s="47"/>
      <c r="CDM12" s="47"/>
      <c r="CDN12" s="47"/>
      <c r="CDO12" s="47"/>
      <c r="CDP12" s="47"/>
      <c r="CDQ12" s="47"/>
      <c r="CDR12" s="47"/>
      <c r="CDS12" s="47"/>
      <c r="CDT12" s="47"/>
      <c r="CDU12" s="47"/>
      <c r="CDV12" s="47"/>
      <c r="CDW12" s="47"/>
      <c r="CDX12" s="47"/>
      <c r="CDY12" s="47"/>
      <c r="CDZ12" s="47"/>
      <c r="CEA12" s="47"/>
      <c r="CEB12" s="47"/>
      <c r="CEC12" s="47"/>
      <c r="CED12" s="47"/>
      <c r="CEE12" s="47"/>
      <c r="CEF12" s="47"/>
      <c r="CEG12" s="47"/>
      <c r="CEH12" s="47"/>
      <c r="CEI12" s="47"/>
      <c r="CEJ12" s="47"/>
      <c r="CEK12" s="47"/>
      <c r="CEL12" s="47"/>
      <c r="CEM12" s="47"/>
      <c r="CEN12" s="47"/>
      <c r="CEO12" s="47"/>
      <c r="CEP12" s="47"/>
      <c r="CEQ12" s="47"/>
      <c r="CER12" s="47"/>
      <c r="CES12" s="47"/>
      <c r="CET12" s="47"/>
      <c r="CEU12" s="47"/>
      <c r="CEV12" s="47"/>
      <c r="CEW12" s="47"/>
      <c r="CEX12" s="47"/>
      <c r="CEY12" s="47"/>
      <c r="CEZ12" s="47"/>
      <c r="CFA12" s="47"/>
      <c r="CFB12" s="47"/>
      <c r="CFC12" s="47"/>
      <c r="CFD12" s="47"/>
      <c r="CFE12" s="47"/>
      <c r="CFF12" s="47"/>
      <c r="CFG12" s="47"/>
      <c r="CFH12" s="47"/>
      <c r="CFI12" s="47"/>
      <c r="CFJ12" s="47"/>
      <c r="CFK12" s="47"/>
      <c r="CFL12" s="47"/>
      <c r="CFM12" s="47"/>
      <c r="CFN12" s="47"/>
      <c r="CFO12" s="47"/>
      <c r="CFP12" s="47"/>
      <c r="CFQ12" s="47"/>
      <c r="CFR12" s="47"/>
      <c r="CFS12" s="47"/>
      <c r="CFT12" s="47"/>
      <c r="CFU12" s="47"/>
      <c r="CFV12" s="47"/>
      <c r="CFW12" s="47"/>
      <c r="CFX12" s="47"/>
      <c r="CFY12" s="47"/>
      <c r="CFZ12" s="47"/>
      <c r="CGA12" s="47"/>
      <c r="CGB12" s="47"/>
      <c r="CGC12" s="47"/>
      <c r="CGD12" s="47"/>
      <c r="CGE12" s="47"/>
      <c r="CGF12" s="47"/>
      <c r="CGG12" s="47"/>
      <c r="CGH12" s="47"/>
      <c r="CGI12" s="47"/>
      <c r="CGJ12" s="47"/>
      <c r="CGK12" s="47"/>
      <c r="CGL12" s="47"/>
      <c r="CGM12" s="47"/>
      <c r="CGN12" s="47"/>
      <c r="CGO12" s="47"/>
      <c r="CGP12" s="47"/>
      <c r="CGQ12" s="47"/>
      <c r="CGR12" s="47"/>
      <c r="CGS12" s="47"/>
      <c r="CGT12" s="47"/>
      <c r="CGU12" s="47"/>
      <c r="CGV12" s="47"/>
      <c r="CGW12" s="47"/>
      <c r="CGX12" s="47"/>
      <c r="CGY12" s="47"/>
      <c r="CGZ12" s="47"/>
      <c r="CHA12" s="47"/>
      <c r="CHB12" s="47"/>
      <c r="CHC12" s="47"/>
      <c r="CHD12" s="47"/>
      <c r="CHE12" s="47"/>
      <c r="CHF12" s="47"/>
      <c r="CHG12" s="47"/>
      <c r="CHH12" s="47"/>
      <c r="CHI12" s="47"/>
      <c r="CHJ12" s="47"/>
      <c r="CHK12" s="47"/>
      <c r="CHL12" s="47"/>
      <c r="CHM12" s="47"/>
      <c r="CHN12" s="47"/>
      <c r="CHO12" s="47"/>
      <c r="CHP12" s="47"/>
      <c r="CHQ12" s="47"/>
      <c r="CHR12" s="47"/>
      <c r="CHS12" s="47"/>
      <c r="CHT12" s="47"/>
      <c r="CHU12" s="47"/>
      <c r="CHV12" s="47"/>
      <c r="CHW12" s="47"/>
      <c r="CHX12" s="47"/>
      <c r="CHY12" s="47"/>
      <c r="CHZ12" s="47"/>
      <c r="CIA12" s="47"/>
      <c r="CIB12" s="47"/>
      <c r="CIC12" s="47"/>
      <c r="CID12" s="47"/>
      <c r="CIE12" s="47"/>
      <c r="CIF12" s="47"/>
      <c r="CIG12" s="47"/>
      <c r="CIH12" s="47"/>
      <c r="CII12" s="47"/>
      <c r="CIJ12" s="47"/>
      <c r="CIK12" s="47"/>
      <c r="CIL12" s="47"/>
      <c r="CIM12" s="47"/>
      <c r="CIN12" s="47"/>
      <c r="CIO12" s="47"/>
      <c r="CIP12" s="47"/>
      <c r="CIQ12" s="47"/>
      <c r="CIR12" s="47"/>
      <c r="CIS12" s="47"/>
      <c r="CIT12" s="47"/>
      <c r="CIU12" s="47"/>
      <c r="CIV12" s="47"/>
      <c r="CIW12" s="47"/>
      <c r="CIX12" s="47"/>
      <c r="CIY12" s="47"/>
      <c r="CIZ12" s="47"/>
      <c r="CJA12" s="47"/>
      <c r="CJB12" s="47"/>
      <c r="CJC12" s="47"/>
      <c r="CJD12" s="47"/>
      <c r="CJE12" s="47"/>
      <c r="CJF12" s="47"/>
      <c r="CJG12" s="47"/>
      <c r="CJH12" s="47"/>
      <c r="CJI12" s="47"/>
      <c r="CJJ12" s="47"/>
      <c r="CJK12" s="47"/>
      <c r="CJL12" s="47"/>
      <c r="CJM12" s="47"/>
      <c r="CJN12" s="47"/>
      <c r="CJO12" s="47"/>
      <c r="CJP12" s="47"/>
      <c r="CJQ12" s="47"/>
      <c r="CJR12" s="47"/>
      <c r="CJS12" s="47"/>
      <c r="CJT12" s="47"/>
      <c r="CJU12" s="47"/>
      <c r="CJV12" s="47"/>
      <c r="CJW12" s="47"/>
      <c r="CJX12" s="47"/>
      <c r="CJY12" s="47"/>
      <c r="CJZ12" s="47"/>
      <c r="CKA12" s="47"/>
      <c r="CKB12" s="47"/>
      <c r="CKC12" s="47"/>
      <c r="CKD12" s="47"/>
      <c r="CKE12" s="47"/>
      <c r="CKF12" s="47"/>
      <c r="CKG12" s="47"/>
      <c r="CKH12" s="47"/>
      <c r="CKI12" s="47"/>
      <c r="CKJ12" s="47"/>
      <c r="CKK12" s="47"/>
      <c r="CKL12" s="47"/>
      <c r="CKM12" s="47"/>
      <c r="CKN12" s="47"/>
      <c r="CKO12" s="47"/>
      <c r="CKP12" s="47"/>
      <c r="CKQ12" s="47"/>
      <c r="CKR12" s="47"/>
      <c r="CKS12" s="47"/>
      <c r="CKT12" s="47"/>
      <c r="CKU12" s="47"/>
      <c r="CKV12" s="47"/>
      <c r="CKW12" s="47"/>
      <c r="CKX12" s="47"/>
      <c r="CKY12" s="47"/>
      <c r="CKZ12" s="47"/>
      <c r="CLA12" s="47"/>
      <c r="CLB12" s="47"/>
      <c r="CLC12" s="47"/>
      <c r="CLD12" s="47"/>
      <c r="CLE12" s="47"/>
      <c r="CLF12" s="47"/>
      <c r="CLG12" s="47"/>
      <c r="CLH12" s="47"/>
      <c r="CLI12" s="47"/>
      <c r="CLJ12" s="47"/>
      <c r="CLK12" s="47"/>
      <c r="CLL12" s="47"/>
      <c r="CLM12" s="47"/>
      <c r="CLN12" s="47"/>
      <c r="CLO12" s="47"/>
      <c r="CLP12" s="47"/>
      <c r="CLQ12" s="47"/>
      <c r="CLR12" s="47"/>
      <c r="CLS12" s="47"/>
      <c r="CLT12" s="47"/>
      <c r="CLU12" s="47"/>
      <c r="CLV12" s="47"/>
      <c r="CLW12" s="47"/>
      <c r="CLX12" s="47"/>
      <c r="CLY12" s="47"/>
      <c r="CLZ12" s="47"/>
      <c r="CMA12" s="47"/>
      <c r="CMB12" s="47"/>
      <c r="CMC12" s="47"/>
      <c r="CMD12" s="47"/>
      <c r="CME12" s="47"/>
      <c r="CMF12" s="47"/>
      <c r="CMG12" s="47"/>
      <c r="CMH12" s="47"/>
      <c r="CMI12" s="47"/>
      <c r="CMJ12" s="47"/>
      <c r="CMK12" s="47"/>
      <c r="CML12" s="47"/>
      <c r="CMM12" s="47"/>
      <c r="CMN12" s="47"/>
      <c r="CMO12" s="47"/>
      <c r="CMP12" s="47"/>
      <c r="CMQ12" s="47"/>
      <c r="CMR12" s="47"/>
      <c r="CMS12" s="47"/>
      <c r="CMT12" s="47"/>
      <c r="CMU12" s="47"/>
      <c r="CMV12" s="47"/>
      <c r="CMW12" s="47"/>
      <c r="CMX12" s="47"/>
      <c r="CMY12" s="47"/>
      <c r="CMZ12" s="47"/>
      <c r="CNA12" s="47"/>
      <c r="CNB12" s="47"/>
      <c r="CNC12" s="47"/>
      <c r="CND12" s="47"/>
      <c r="CNE12" s="47"/>
      <c r="CNF12" s="47"/>
      <c r="CNG12" s="47"/>
      <c r="CNH12" s="47"/>
      <c r="CNI12" s="47"/>
      <c r="CNJ12" s="47"/>
      <c r="CNK12" s="47"/>
      <c r="CNL12" s="47"/>
      <c r="CNM12" s="47"/>
      <c r="CNN12" s="47"/>
      <c r="CNO12" s="47"/>
      <c r="CNP12" s="47"/>
      <c r="CNQ12" s="47"/>
      <c r="CNR12" s="47"/>
      <c r="CNS12" s="47"/>
      <c r="CNT12" s="47"/>
      <c r="CNU12" s="47"/>
      <c r="CNV12" s="47"/>
      <c r="CNW12" s="47"/>
      <c r="CNX12" s="47"/>
      <c r="CNY12" s="47"/>
      <c r="CNZ12" s="47"/>
      <c r="COA12" s="47"/>
      <c r="COB12" s="47"/>
      <c r="COC12" s="47"/>
      <c r="COD12" s="47"/>
      <c r="COE12" s="47"/>
      <c r="COF12" s="47"/>
      <c r="COG12" s="47"/>
      <c r="COH12" s="47"/>
      <c r="COI12" s="47"/>
      <c r="COJ12" s="47"/>
      <c r="COK12" s="47"/>
      <c r="COL12" s="47"/>
      <c r="COM12" s="47"/>
      <c r="CON12" s="47"/>
      <c r="COO12" s="47"/>
      <c r="COP12" s="47"/>
      <c r="COQ12" s="47"/>
      <c r="COR12" s="47"/>
      <c r="COS12" s="47"/>
      <c r="COT12" s="47"/>
      <c r="COU12" s="47"/>
      <c r="COV12" s="47"/>
      <c r="COW12" s="47"/>
      <c r="COX12" s="47"/>
      <c r="COY12" s="47"/>
      <c r="COZ12" s="47"/>
      <c r="CPA12" s="47"/>
      <c r="CPB12" s="47"/>
      <c r="CPC12" s="47"/>
      <c r="CPD12" s="47"/>
      <c r="CPE12" s="47"/>
      <c r="CPF12" s="47"/>
      <c r="CPG12" s="47"/>
      <c r="CPH12" s="47"/>
      <c r="CPI12" s="47"/>
      <c r="CPJ12" s="47"/>
      <c r="CPK12" s="47"/>
      <c r="CPL12" s="47"/>
      <c r="CPM12" s="47"/>
      <c r="CPN12" s="47"/>
      <c r="CPO12" s="47"/>
      <c r="CPP12" s="47"/>
      <c r="CPQ12" s="47"/>
      <c r="CPR12" s="47"/>
      <c r="CPS12" s="47"/>
      <c r="CPT12" s="47"/>
      <c r="CPU12" s="47"/>
      <c r="CPV12" s="47"/>
      <c r="CPW12" s="47"/>
      <c r="CPX12" s="47"/>
      <c r="CPY12" s="47"/>
      <c r="CPZ12" s="47"/>
      <c r="CQA12" s="47"/>
      <c r="CQB12" s="47"/>
      <c r="CQC12" s="47"/>
      <c r="CQD12" s="47"/>
      <c r="CQE12" s="47"/>
      <c r="CQF12" s="47"/>
      <c r="CQG12" s="47"/>
      <c r="CQH12" s="47"/>
      <c r="CQI12" s="47"/>
      <c r="CQJ12" s="47"/>
      <c r="CQK12" s="47"/>
      <c r="CQL12" s="47"/>
      <c r="CQM12" s="47"/>
      <c r="CQN12" s="47"/>
      <c r="CQO12" s="47"/>
      <c r="CQP12" s="47"/>
      <c r="CQQ12" s="47"/>
      <c r="CQR12" s="47"/>
      <c r="CQS12" s="47"/>
      <c r="CQT12" s="47"/>
      <c r="CQU12" s="47"/>
      <c r="CQV12" s="47"/>
      <c r="CQW12" s="47"/>
      <c r="CQX12" s="47"/>
      <c r="CQY12" s="47"/>
      <c r="CQZ12" s="47"/>
      <c r="CRA12" s="47"/>
      <c r="CRB12" s="47"/>
      <c r="CRC12" s="47"/>
      <c r="CRD12" s="47"/>
      <c r="CRE12" s="47"/>
      <c r="CRF12" s="47"/>
      <c r="CRG12" s="47"/>
      <c r="CRH12" s="47"/>
      <c r="CRI12" s="47"/>
      <c r="CRJ12" s="47"/>
      <c r="CRK12" s="47"/>
      <c r="CRL12" s="47"/>
      <c r="CRM12" s="47"/>
      <c r="CRN12" s="47"/>
      <c r="CRO12" s="47"/>
      <c r="CRP12" s="47"/>
      <c r="CRQ12" s="47"/>
      <c r="CRR12" s="47"/>
      <c r="CRS12" s="47"/>
      <c r="CRT12" s="47"/>
      <c r="CRU12" s="47"/>
      <c r="CRV12" s="47"/>
      <c r="CRW12" s="47"/>
      <c r="CRX12" s="47"/>
      <c r="CRY12" s="47"/>
      <c r="CRZ12" s="47"/>
      <c r="CSA12" s="47"/>
      <c r="CSB12" s="47"/>
      <c r="CSC12" s="47"/>
      <c r="CSD12" s="47"/>
      <c r="CSE12" s="47"/>
      <c r="CSF12" s="47"/>
      <c r="CSG12" s="47"/>
      <c r="CSH12" s="47"/>
      <c r="CSI12" s="47"/>
      <c r="CSJ12" s="47"/>
      <c r="CSK12" s="47"/>
      <c r="CSL12" s="47"/>
      <c r="CSM12" s="47"/>
      <c r="CSN12" s="47"/>
      <c r="CSO12" s="47"/>
      <c r="CSP12" s="47"/>
      <c r="CSQ12" s="47"/>
      <c r="CSR12" s="47"/>
      <c r="CSS12" s="47"/>
      <c r="CST12" s="47"/>
      <c r="CSU12" s="47"/>
      <c r="CSV12" s="47"/>
      <c r="CSW12" s="47"/>
      <c r="CSX12" s="47"/>
      <c r="CSY12" s="47"/>
      <c r="CSZ12" s="47"/>
      <c r="CTA12" s="47"/>
      <c r="CTB12" s="47"/>
      <c r="CTC12" s="47"/>
      <c r="CTD12" s="47"/>
      <c r="CTE12" s="47"/>
      <c r="CTF12" s="47"/>
      <c r="CTG12" s="47"/>
      <c r="CTH12" s="47"/>
      <c r="CTI12" s="47"/>
      <c r="CTJ12" s="47"/>
      <c r="CTK12" s="47"/>
      <c r="CTL12" s="47"/>
      <c r="CTM12" s="47"/>
      <c r="CTN12" s="47"/>
      <c r="CTO12" s="47"/>
      <c r="CTP12" s="47"/>
      <c r="CTQ12" s="47"/>
      <c r="CTR12" s="47"/>
      <c r="CTS12" s="47"/>
      <c r="CTT12" s="47"/>
      <c r="CTU12" s="47"/>
      <c r="CTV12" s="47"/>
      <c r="CTW12" s="47"/>
      <c r="CTX12" s="47"/>
      <c r="CTY12" s="47"/>
      <c r="CTZ12" s="47"/>
      <c r="CUA12" s="47"/>
      <c r="CUB12" s="47"/>
      <c r="CUC12" s="47"/>
      <c r="CUD12" s="47"/>
      <c r="CUE12" s="47"/>
      <c r="CUF12" s="47"/>
      <c r="CUG12" s="47"/>
      <c r="CUH12" s="47"/>
      <c r="CUI12" s="47"/>
      <c r="CUJ12" s="47"/>
      <c r="CUK12" s="47"/>
      <c r="CUL12" s="47"/>
      <c r="CUM12" s="47"/>
      <c r="CUN12" s="47"/>
      <c r="CUO12" s="47"/>
      <c r="CUP12" s="47"/>
      <c r="CUQ12" s="47"/>
      <c r="CUR12" s="47"/>
      <c r="CUS12" s="47"/>
      <c r="CUT12" s="47"/>
      <c r="CUU12" s="47"/>
      <c r="CUV12" s="47"/>
      <c r="CUW12" s="47"/>
      <c r="CUX12" s="47"/>
      <c r="CUY12" s="47"/>
      <c r="CUZ12" s="47"/>
      <c r="CVA12" s="47"/>
      <c r="CVB12" s="47"/>
      <c r="CVC12" s="47"/>
      <c r="CVD12" s="47"/>
      <c r="CVE12" s="47"/>
      <c r="CVF12" s="47"/>
      <c r="CVG12" s="47"/>
      <c r="CVH12" s="47"/>
      <c r="CVI12" s="47"/>
      <c r="CVJ12" s="47"/>
      <c r="CVK12" s="47"/>
      <c r="CVL12" s="47"/>
      <c r="CVM12" s="47"/>
      <c r="CVN12" s="47"/>
      <c r="CVO12" s="47"/>
      <c r="CVP12" s="47"/>
      <c r="CVQ12" s="47"/>
      <c r="CVR12" s="47"/>
      <c r="CVS12" s="47"/>
      <c r="CVT12" s="47"/>
      <c r="CVU12" s="47"/>
      <c r="CVV12" s="47"/>
      <c r="CVW12" s="47"/>
      <c r="CVX12" s="47"/>
      <c r="CVY12" s="47"/>
      <c r="CVZ12" s="47"/>
      <c r="CWA12" s="47"/>
      <c r="CWB12" s="47"/>
      <c r="CWC12" s="47"/>
      <c r="CWD12" s="47"/>
      <c r="CWE12" s="47"/>
      <c r="CWF12" s="47"/>
      <c r="CWG12" s="47"/>
      <c r="CWH12" s="47"/>
      <c r="CWI12" s="47"/>
      <c r="CWJ12" s="47"/>
      <c r="CWK12" s="47"/>
      <c r="CWL12" s="47"/>
      <c r="CWM12" s="47"/>
      <c r="CWN12" s="47"/>
      <c r="CWO12" s="47"/>
      <c r="CWP12" s="47"/>
      <c r="CWQ12" s="47"/>
      <c r="CWR12" s="47"/>
      <c r="CWS12" s="47"/>
      <c r="CWT12" s="47"/>
      <c r="CWU12" s="47"/>
      <c r="CWV12" s="47"/>
      <c r="CWW12" s="47"/>
      <c r="CWX12" s="47"/>
      <c r="CWY12" s="47"/>
      <c r="CWZ12" s="47"/>
      <c r="CXA12" s="47"/>
      <c r="CXB12" s="47"/>
      <c r="CXC12" s="47"/>
      <c r="CXD12" s="47"/>
      <c r="CXE12" s="47"/>
      <c r="CXF12" s="47"/>
      <c r="CXG12" s="47"/>
      <c r="CXH12" s="47"/>
      <c r="CXI12" s="47"/>
      <c r="CXJ12" s="47"/>
      <c r="CXK12" s="47"/>
      <c r="CXL12" s="47"/>
      <c r="CXM12" s="47"/>
      <c r="CXN12" s="47"/>
      <c r="CXO12" s="47"/>
      <c r="CXP12" s="47"/>
      <c r="CXQ12" s="47"/>
      <c r="CXR12" s="47"/>
      <c r="CXS12" s="47"/>
      <c r="CXT12" s="47"/>
      <c r="CXU12" s="47"/>
      <c r="CXV12" s="47"/>
      <c r="CXW12" s="47"/>
      <c r="CXX12" s="47"/>
      <c r="CXY12" s="47"/>
      <c r="CXZ12" s="47"/>
      <c r="CYA12" s="47"/>
      <c r="CYB12" s="47"/>
      <c r="CYC12" s="47"/>
      <c r="CYD12" s="47"/>
      <c r="CYE12" s="47"/>
      <c r="CYF12" s="47"/>
      <c r="CYG12" s="47"/>
      <c r="CYH12" s="47"/>
      <c r="CYI12" s="47"/>
      <c r="CYJ12" s="47"/>
      <c r="CYK12" s="47"/>
      <c r="CYL12" s="47"/>
      <c r="CYM12" s="47"/>
      <c r="CYN12" s="47"/>
      <c r="CYO12" s="47"/>
      <c r="CYP12" s="47"/>
      <c r="CYQ12" s="47"/>
      <c r="CYR12" s="47"/>
      <c r="CYS12" s="47"/>
      <c r="CYT12" s="47"/>
      <c r="CYU12" s="47"/>
      <c r="CYV12" s="47"/>
      <c r="CYW12" s="47"/>
      <c r="CYX12" s="47"/>
      <c r="CYY12" s="47"/>
      <c r="CYZ12" s="47"/>
      <c r="CZA12" s="47"/>
      <c r="CZB12" s="47"/>
      <c r="CZC12" s="47"/>
      <c r="CZD12" s="47"/>
      <c r="CZE12" s="47"/>
      <c r="CZF12" s="47"/>
      <c r="CZG12" s="47"/>
      <c r="CZH12" s="47"/>
      <c r="CZI12" s="47"/>
      <c r="CZJ12" s="47"/>
      <c r="CZK12" s="47"/>
      <c r="CZL12" s="47"/>
      <c r="CZM12" s="47"/>
      <c r="CZN12" s="47"/>
      <c r="CZO12" s="47"/>
      <c r="CZP12" s="47"/>
      <c r="CZQ12" s="47"/>
      <c r="CZR12" s="47"/>
      <c r="CZS12" s="47"/>
      <c r="CZT12" s="47"/>
      <c r="CZU12" s="47"/>
      <c r="CZV12" s="47"/>
      <c r="CZW12" s="47"/>
      <c r="CZX12" s="47"/>
      <c r="CZY12" s="47"/>
      <c r="CZZ12" s="47"/>
      <c r="DAA12" s="47"/>
      <c r="DAB12" s="47"/>
      <c r="DAC12" s="47"/>
      <c r="DAD12" s="47"/>
      <c r="DAE12" s="47"/>
      <c r="DAF12" s="47"/>
      <c r="DAG12" s="47"/>
      <c r="DAH12" s="47"/>
      <c r="DAI12" s="47"/>
      <c r="DAJ12" s="47"/>
      <c r="DAK12" s="47"/>
      <c r="DAL12" s="47"/>
      <c r="DAM12" s="47"/>
      <c r="DAN12" s="47"/>
      <c r="DAO12" s="47"/>
      <c r="DAP12" s="47"/>
      <c r="DAQ12" s="47"/>
      <c r="DAR12" s="47"/>
      <c r="DAS12" s="47"/>
      <c r="DAT12" s="47"/>
      <c r="DAU12" s="47"/>
      <c r="DAV12" s="47"/>
      <c r="DAW12" s="47"/>
      <c r="DAX12" s="47"/>
      <c r="DAY12" s="47"/>
      <c r="DAZ12" s="47"/>
      <c r="DBA12" s="47"/>
      <c r="DBB12" s="47"/>
      <c r="DBC12" s="47"/>
      <c r="DBD12" s="47"/>
      <c r="DBE12" s="47"/>
      <c r="DBF12" s="47"/>
      <c r="DBG12" s="47"/>
      <c r="DBH12" s="47"/>
      <c r="DBI12" s="47"/>
      <c r="DBJ12" s="47"/>
      <c r="DBK12" s="47"/>
      <c r="DBL12" s="47"/>
      <c r="DBM12" s="47"/>
      <c r="DBN12" s="47"/>
      <c r="DBO12" s="47"/>
      <c r="DBP12" s="47"/>
      <c r="DBQ12" s="47"/>
      <c r="DBR12" s="47"/>
      <c r="DBS12" s="47"/>
      <c r="DBT12" s="47"/>
      <c r="DBU12" s="47"/>
      <c r="DBV12" s="47"/>
      <c r="DBW12" s="47"/>
      <c r="DBX12" s="47"/>
      <c r="DBY12" s="47"/>
      <c r="DBZ12" s="47"/>
      <c r="DCA12" s="47"/>
      <c r="DCB12" s="47"/>
      <c r="DCC12" s="47"/>
      <c r="DCD12" s="47"/>
      <c r="DCE12" s="47"/>
      <c r="DCF12" s="47"/>
      <c r="DCG12" s="47"/>
      <c r="DCH12" s="47"/>
      <c r="DCI12" s="47"/>
      <c r="DCJ12" s="47"/>
      <c r="DCK12" s="47"/>
      <c r="DCL12" s="47"/>
      <c r="DCM12" s="47"/>
      <c r="DCN12" s="47"/>
      <c r="DCO12" s="47"/>
      <c r="DCP12" s="47"/>
      <c r="DCQ12" s="47"/>
      <c r="DCR12" s="47"/>
      <c r="DCS12" s="47"/>
      <c r="DCT12" s="47"/>
      <c r="DCU12" s="47"/>
      <c r="DCV12" s="47"/>
      <c r="DCW12" s="47"/>
      <c r="DCX12" s="47"/>
      <c r="DCY12" s="47"/>
      <c r="DCZ12" s="47"/>
      <c r="DDA12" s="47"/>
      <c r="DDB12" s="47"/>
      <c r="DDC12" s="47"/>
      <c r="DDD12" s="47"/>
      <c r="DDE12" s="47"/>
      <c r="DDF12" s="47"/>
      <c r="DDG12" s="47"/>
      <c r="DDH12" s="47"/>
      <c r="DDI12" s="47"/>
      <c r="DDJ12" s="47"/>
      <c r="DDK12" s="47"/>
      <c r="DDL12" s="47"/>
      <c r="DDM12" s="47"/>
      <c r="DDN12" s="47"/>
      <c r="DDO12" s="47"/>
      <c r="DDP12" s="47"/>
      <c r="DDQ12" s="47"/>
      <c r="DDR12" s="47"/>
      <c r="DDS12" s="47"/>
      <c r="DDT12" s="47"/>
      <c r="DDU12" s="47"/>
      <c r="DDV12" s="47"/>
      <c r="DDW12" s="47"/>
      <c r="DDX12" s="47"/>
      <c r="DDY12" s="47"/>
      <c r="DDZ12" s="47"/>
      <c r="DEA12" s="47"/>
      <c r="DEB12" s="47"/>
      <c r="DEC12" s="47"/>
      <c r="DED12" s="47"/>
      <c r="DEE12" s="47"/>
      <c r="DEF12" s="47"/>
      <c r="DEG12" s="47"/>
      <c r="DEH12" s="47"/>
      <c r="DEI12" s="47"/>
      <c r="DEJ12" s="47"/>
      <c r="DEK12" s="47"/>
      <c r="DEL12" s="47"/>
      <c r="DEM12" s="47"/>
      <c r="DEN12" s="47"/>
      <c r="DEO12" s="47"/>
      <c r="DEP12" s="47"/>
      <c r="DEQ12" s="47"/>
      <c r="DER12" s="47"/>
      <c r="DES12" s="47"/>
      <c r="DET12" s="47"/>
      <c r="DEU12" s="47"/>
      <c r="DEV12" s="47"/>
      <c r="DEW12" s="47"/>
      <c r="DEX12" s="47"/>
      <c r="DEY12" s="47"/>
      <c r="DEZ12" s="47"/>
      <c r="DFA12" s="47"/>
      <c r="DFB12" s="47"/>
      <c r="DFC12" s="47"/>
      <c r="DFD12" s="47"/>
      <c r="DFE12" s="47"/>
      <c r="DFF12" s="47"/>
      <c r="DFG12" s="47"/>
      <c r="DFH12" s="47"/>
      <c r="DFI12" s="47"/>
      <c r="DFJ12" s="47"/>
      <c r="DFK12" s="47"/>
      <c r="DFL12" s="47"/>
      <c r="DFM12" s="47"/>
      <c r="DFN12" s="47"/>
      <c r="DFO12" s="47"/>
      <c r="DFP12" s="47"/>
      <c r="DFQ12" s="47"/>
      <c r="DFR12" s="47"/>
      <c r="DFS12" s="47"/>
      <c r="DFT12" s="47"/>
      <c r="DFU12" s="47"/>
      <c r="DFV12" s="47"/>
      <c r="DFW12" s="47"/>
      <c r="DFX12" s="47"/>
      <c r="DFY12" s="47"/>
      <c r="DFZ12" s="47"/>
      <c r="DGA12" s="47"/>
      <c r="DGB12" s="47"/>
      <c r="DGC12" s="47"/>
      <c r="DGD12" s="47"/>
      <c r="DGE12" s="47"/>
      <c r="DGF12" s="47"/>
      <c r="DGG12" s="47"/>
      <c r="DGH12" s="47"/>
      <c r="DGI12" s="47"/>
      <c r="DGJ12" s="47"/>
      <c r="DGK12" s="47"/>
      <c r="DGL12" s="47"/>
      <c r="DGM12" s="47"/>
      <c r="DGN12" s="47"/>
      <c r="DGO12" s="47"/>
      <c r="DGP12" s="47"/>
      <c r="DGQ12" s="47"/>
      <c r="DGR12" s="47"/>
      <c r="DGS12" s="47"/>
      <c r="DGT12" s="47"/>
      <c r="DGU12" s="47"/>
      <c r="DGV12" s="47"/>
      <c r="DGW12" s="47"/>
      <c r="DGX12" s="47"/>
      <c r="DGY12" s="47"/>
      <c r="DGZ12" s="47"/>
      <c r="DHA12" s="47"/>
      <c r="DHB12" s="47"/>
      <c r="DHC12" s="47"/>
      <c r="DHD12" s="47"/>
      <c r="DHE12" s="47"/>
      <c r="DHF12" s="47"/>
      <c r="DHG12" s="47"/>
      <c r="DHH12" s="47"/>
      <c r="DHI12" s="47"/>
      <c r="DHJ12" s="47"/>
      <c r="DHK12" s="47"/>
      <c r="DHL12" s="47"/>
      <c r="DHM12" s="47"/>
      <c r="DHN12" s="47"/>
      <c r="DHO12" s="47"/>
      <c r="DHP12" s="47"/>
      <c r="DHQ12" s="47"/>
      <c r="DHR12" s="47"/>
      <c r="DHS12" s="47"/>
      <c r="DHT12" s="47"/>
      <c r="DHU12" s="47"/>
      <c r="DHV12" s="47"/>
      <c r="DHW12" s="47"/>
      <c r="DHX12" s="47"/>
      <c r="DHY12" s="47"/>
      <c r="DHZ12" s="47"/>
      <c r="DIA12" s="47"/>
      <c r="DIB12" s="47"/>
      <c r="DIC12" s="47"/>
      <c r="DID12" s="47"/>
      <c r="DIE12" s="47"/>
      <c r="DIF12" s="47"/>
      <c r="DIG12" s="47"/>
      <c r="DIH12" s="47"/>
      <c r="DII12" s="47"/>
      <c r="DIJ12" s="47"/>
      <c r="DIK12" s="47"/>
      <c r="DIL12" s="47"/>
      <c r="DIM12" s="47"/>
      <c r="DIN12" s="47"/>
      <c r="DIO12" s="47"/>
      <c r="DIP12" s="47"/>
      <c r="DIQ12" s="47"/>
      <c r="DIR12" s="47"/>
      <c r="DIS12" s="47"/>
      <c r="DIT12" s="47"/>
      <c r="DIU12" s="47"/>
      <c r="DIV12" s="47"/>
      <c r="DIW12" s="47"/>
      <c r="DIX12" s="47"/>
      <c r="DIY12" s="47"/>
      <c r="DIZ12" s="47"/>
      <c r="DJA12" s="47"/>
      <c r="DJB12" s="47"/>
      <c r="DJC12" s="47"/>
      <c r="DJD12" s="47"/>
      <c r="DJE12" s="47"/>
      <c r="DJF12" s="47"/>
      <c r="DJG12" s="47"/>
      <c r="DJH12" s="47"/>
      <c r="DJI12" s="47"/>
      <c r="DJJ12" s="47"/>
      <c r="DJK12" s="47"/>
      <c r="DJL12" s="47"/>
      <c r="DJM12" s="47"/>
      <c r="DJN12" s="47"/>
      <c r="DJO12" s="47"/>
      <c r="DJP12" s="47"/>
      <c r="DJQ12" s="47"/>
      <c r="DJR12" s="47"/>
      <c r="DJS12" s="47"/>
      <c r="DJT12" s="47"/>
      <c r="DJU12" s="47"/>
      <c r="DJV12" s="47"/>
      <c r="DJW12" s="47"/>
      <c r="DJX12" s="47"/>
      <c r="DJY12" s="47"/>
      <c r="DJZ12" s="47"/>
      <c r="DKA12" s="47"/>
      <c r="DKB12" s="47"/>
      <c r="DKC12" s="47"/>
      <c r="DKD12" s="47"/>
      <c r="DKE12" s="47"/>
      <c r="DKF12" s="47"/>
      <c r="DKG12" s="47"/>
      <c r="DKH12" s="47"/>
      <c r="DKI12" s="47"/>
      <c r="DKJ12" s="47"/>
      <c r="DKK12" s="47"/>
      <c r="DKL12" s="47"/>
      <c r="DKM12" s="47"/>
      <c r="DKN12" s="47"/>
      <c r="DKO12" s="47"/>
      <c r="DKP12" s="47"/>
      <c r="DKQ12" s="47"/>
      <c r="DKR12" s="47"/>
      <c r="DKS12" s="47"/>
      <c r="DKT12" s="47"/>
      <c r="DKU12" s="47"/>
      <c r="DKV12" s="47"/>
      <c r="DKW12" s="47"/>
      <c r="DKX12" s="47"/>
      <c r="DKY12" s="47"/>
      <c r="DKZ12" s="47"/>
      <c r="DLA12" s="47"/>
      <c r="DLB12" s="47"/>
      <c r="DLC12" s="47"/>
      <c r="DLD12" s="47"/>
      <c r="DLE12" s="47"/>
      <c r="DLF12" s="47"/>
      <c r="DLG12" s="47"/>
      <c r="DLH12" s="47"/>
      <c r="DLI12" s="47"/>
      <c r="DLJ12" s="47"/>
      <c r="DLK12" s="47"/>
      <c r="DLL12" s="47"/>
      <c r="DLM12" s="47"/>
      <c r="DLN12" s="47"/>
      <c r="DLO12" s="47"/>
      <c r="DLP12" s="47"/>
      <c r="DLQ12" s="47"/>
      <c r="DLR12" s="47"/>
      <c r="DLS12" s="47"/>
      <c r="DLT12" s="47"/>
      <c r="DLU12" s="47"/>
      <c r="DLV12" s="47"/>
      <c r="DLW12" s="47"/>
      <c r="DLX12" s="47"/>
      <c r="DLY12" s="47"/>
      <c r="DLZ12" s="47"/>
      <c r="DMA12" s="47"/>
      <c r="DMB12" s="47"/>
      <c r="DMC12" s="47"/>
      <c r="DMD12" s="47"/>
      <c r="DME12" s="47"/>
      <c r="DMF12" s="47"/>
      <c r="DMG12" s="47"/>
      <c r="DMH12" s="47"/>
      <c r="DMI12" s="47"/>
      <c r="DMJ12" s="47"/>
      <c r="DMK12" s="47"/>
      <c r="DML12" s="47"/>
      <c r="DMM12" s="47"/>
      <c r="DMN12" s="47"/>
      <c r="DMO12" s="47"/>
      <c r="DMP12" s="47"/>
      <c r="DMQ12" s="47"/>
      <c r="DMR12" s="47"/>
      <c r="DMS12" s="47"/>
      <c r="DMT12" s="47"/>
      <c r="DMU12" s="47"/>
      <c r="DMV12" s="47"/>
      <c r="DMW12" s="47"/>
      <c r="DMX12" s="47"/>
      <c r="DMY12" s="47"/>
      <c r="DMZ12" s="47"/>
      <c r="DNA12" s="47"/>
      <c r="DNB12" s="47"/>
      <c r="DNC12" s="47"/>
      <c r="DND12" s="47"/>
      <c r="DNE12" s="47"/>
      <c r="DNF12" s="47"/>
      <c r="DNG12" s="47"/>
      <c r="DNH12" s="47"/>
      <c r="DNI12" s="47"/>
      <c r="DNJ12" s="47"/>
      <c r="DNK12" s="47"/>
      <c r="DNL12" s="47"/>
      <c r="DNM12" s="47"/>
      <c r="DNN12" s="47"/>
      <c r="DNO12" s="47"/>
      <c r="DNP12" s="47"/>
      <c r="DNQ12" s="47"/>
      <c r="DNR12" s="47"/>
      <c r="DNS12" s="47"/>
      <c r="DNT12" s="47"/>
      <c r="DNU12" s="47"/>
      <c r="DNV12" s="47"/>
      <c r="DNW12" s="47"/>
      <c r="DNX12" s="47"/>
      <c r="DNY12" s="47"/>
      <c r="DNZ12" s="47"/>
      <c r="DOA12" s="47"/>
      <c r="DOB12" s="47"/>
      <c r="DOC12" s="47"/>
      <c r="DOD12" s="47"/>
      <c r="DOE12" s="47"/>
      <c r="DOF12" s="47"/>
      <c r="DOG12" s="47"/>
      <c r="DOH12" s="47"/>
      <c r="DOI12" s="47"/>
      <c r="DOJ12" s="47"/>
      <c r="DOK12" s="47"/>
      <c r="DOL12" s="47"/>
      <c r="DOM12" s="47"/>
      <c r="DON12" s="47"/>
      <c r="DOO12" s="47"/>
      <c r="DOP12" s="47"/>
      <c r="DOQ12" s="47"/>
      <c r="DOR12" s="47"/>
      <c r="DOS12" s="47"/>
      <c r="DOT12" s="47"/>
      <c r="DOU12" s="47"/>
      <c r="DOV12" s="47"/>
      <c r="DOW12" s="47"/>
      <c r="DOX12" s="47"/>
      <c r="DOY12" s="47"/>
      <c r="DOZ12" s="47"/>
      <c r="DPA12" s="47"/>
      <c r="DPB12" s="47"/>
      <c r="DPC12" s="47"/>
      <c r="DPD12" s="47"/>
      <c r="DPE12" s="47"/>
      <c r="DPF12" s="47"/>
      <c r="DPG12" s="47"/>
      <c r="DPH12" s="47"/>
      <c r="DPI12" s="47"/>
      <c r="DPJ12" s="47"/>
      <c r="DPK12" s="47"/>
      <c r="DPL12" s="47"/>
      <c r="DPM12" s="47"/>
      <c r="DPN12" s="47"/>
      <c r="DPO12" s="47"/>
      <c r="DPP12" s="47"/>
      <c r="DPQ12" s="47"/>
      <c r="DPR12" s="47"/>
      <c r="DPS12" s="47"/>
      <c r="DPT12" s="47"/>
      <c r="DPU12" s="47"/>
      <c r="DPV12" s="47"/>
      <c r="DPW12" s="47"/>
      <c r="DPX12" s="47"/>
      <c r="DPY12" s="47"/>
      <c r="DPZ12" s="47"/>
      <c r="DQA12" s="47"/>
      <c r="DQB12" s="47"/>
      <c r="DQC12" s="47"/>
      <c r="DQD12" s="47"/>
      <c r="DQE12" s="47"/>
      <c r="DQF12" s="47"/>
      <c r="DQG12" s="47"/>
      <c r="DQH12" s="47"/>
      <c r="DQI12" s="47"/>
      <c r="DQJ12" s="47"/>
      <c r="DQK12" s="47"/>
      <c r="DQL12" s="47"/>
      <c r="DQM12" s="47"/>
      <c r="DQN12" s="47"/>
      <c r="DQO12" s="47"/>
      <c r="DQP12" s="47"/>
      <c r="DQQ12" s="47"/>
      <c r="DQR12" s="47"/>
      <c r="DQS12" s="47"/>
      <c r="DQT12" s="47"/>
      <c r="DQU12" s="47"/>
      <c r="DQV12" s="47"/>
      <c r="DQW12" s="47"/>
      <c r="DQX12" s="47"/>
      <c r="DQY12" s="47"/>
      <c r="DQZ12" s="47"/>
      <c r="DRA12" s="47"/>
      <c r="DRB12" s="47"/>
      <c r="DRC12" s="47"/>
      <c r="DRD12" s="47"/>
      <c r="DRE12" s="47"/>
      <c r="DRF12" s="47"/>
      <c r="DRG12" s="47"/>
      <c r="DRH12" s="47"/>
      <c r="DRI12" s="47"/>
      <c r="DRJ12" s="47"/>
      <c r="DRK12" s="47"/>
      <c r="DRL12" s="47"/>
      <c r="DRM12" s="47"/>
      <c r="DRN12" s="47"/>
      <c r="DRO12" s="47"/>
      <c r="DRP12" s="47"/>
      <c r="DRQ12" s="47"/>
      <c r="DRR12" s="47"/>
      <c r="DRS12" s="47"/>
      <c r="DRT12" s="47"/>
      <c r="DRU12" s="47"/>
      <c r="DRV12" s="47"/>
      <c r="DRW12" s="47"/>
      <c r="DRX12" s="47"/>
      <c r="DRY12" s="47"/>
      <c r="DRZ12" s="47"/>
      <c r="DSA12" s="47"/>
      <c r="DSB12" s="47"/>
      <c r="DSC12" s="47"/>
      <c r="DSD12" s="47"/>
      <c r="DSE12" s="47"/>
      <c r="DSF12" s="47"/>
      <c r="DSG12" s="47"/>
      <c r="DSH12" s="47"/>
      <c r="DSI12" s="47"/>
      <c r="DSJ12" s="47"/>
      <c r="DSK12" s="47"/>
      <c r="DSL12" s="47"/>
      <c r="DSM12" s="47"/>
      <c r="DSN12" s="47"/>
      <c r="DSO12" s="47"/>
      <c r="DSP12" s="47"/>
      <c r="DSQ12" s="47"/>
      <c r="DSR12" s="47"/>
      <c r="DSS12" s="47"/>
      <c r="DST12" s="47"/>
      <c r="DSU12" s="47"/>
      <c r="DSV12" s="47"/>
      <c r="DSW12" s="47"/>
      <c r="DSX12" s="47"/>
      <c r="DSY12" s="47"/>
      <c r="DSZ12" s="47"/>
      <c r="DTA12" s="47"/>
      <c r="DTB12" s="47"/>
      <c r="DTC12" s="47"/>
      <c r="DTD12" s="47"/>
      <c r="DTE12" s="47"/>
      <c r="DTF12" s="47"/>
      <c r="DTG12" s="47"/>
      <c r="DTH12" s="47"/>
      <c r="DTI12" s="47"/>
      <c r="DTJ12" s="47"/>
      <c r="DTK12" s="47"/>
      <c r="DTL12" s="47"/>
      <c r="DTM12" s="47"/>
      <c r="DTN12" s="47"/>
      <c r="DTO12" s="47"/>
      <c r="DTP12" s="47"/>
      <c r="DTQ12" s="47"/>
      <c r="DTR12" s="47"/>
      <c r="DTS12" s="47"/>
      <c r="DTT12" s="47"/>
      <c r="DTU12" s="47"/>
      <c r="DTV12" s="47"/>
      <c r="DTW12" s="47"/>
      <c r="DTX12" s="47"/>
      <c r="DTY12" s="47"/>
      <c r="DTZ12" s="47"/>
      <c r="DUA12" s="47"/>
      <c r="DUB12" s="47"/>
      <c r="DUC12" s="47"/>
      <c r="DUD12" s="47"/>
      <c r="DUE12" s="47"/>
      <c r="DUF12" s="47"/>
      <c r="DUG12" s="47"/>
      <c r="DUH12" s="47"/>
      <c r="DUI12" s="47"/>
      <c r="DUJ12" s="47"/>
      <c r="DUK12" s="47"/>
      <c r="DUL12" s="47"/>
      <c r="DUM12" s="47"/>
      <c r="DUN12" s="47"/>
      <c r="DUO12" s="47"/>
      <c r="DUP12" s="47"/>
      <c r="DUQ12" s="47"/>
      <c r="DUR12" s="47"/>
      <c r="DUS12" s="47"/>
      <c r="DUT12" s="47"/>
      <c r="DUU12" s="47"/>
      <c r="DUV12" s="47"/>
      <c r="DUW12" s="47"/>
      <c r="DUX12" s="47"/>
      <c r="DUY12" s="47"/>
      <c r="DUZ12" s="47"/>
      <c r="DVA12" s="47"/>
      <c r="DVB12" s="47"/>
      <c r="DVC12" s="47"/>
      <c r="DVD12" s="47"/>
      <c r="DVE12" s="47"/>
      <c r="DVF12" s="47"/>
      <c r="DVG12" s="47"/>
      <c r="DVH12" s="47"/>
      <c r="DVI12" s="47"/>
      <c r="DVJ12" s="47"/>
      <c r="DVK12" s="47"/>
      <c r="DVL12" s="47"/>
      <c r="DVM12" s="47"/>
      <c r="DVN12" s="47"/>
      <c r="DVO12" s="47"/>
      <c r="DVP12" s="47"/>
      <c r="DVQ12" s="47"/>
      <c r="DVR12" s="47"/>
      <c r="DVS12" s="47"/>
      <c r="DVT12" s="47"/>
      <c r="DVU12" s="47"/>
      <c r="DVV12" s="47"/>
      <c r="DVW12" s="47"/>
      <c r="DVX12" s="47"/>
      <c r="DVY12" s="47"/>
      <c r="DVZ12" s="47"/>
      <c r="DWA12" s="47"/>
      <c r="DWB12" s="47"/>
      <c r="DWC12" s="47"/>
      <c r="DWD12" s="47"/>
      <c r="DWE12" s="47"/>
      <c r="DWF12" s="47"/>
      <c r="DWG12" s="47"/>
      <c r="DWH12" s="47"/>
      <c r="DWI12" s="47"/>
      <c r="DWJ12" s="47"/>
      <c r="DWK12" s="47"/>
      <c r="DWL12" s="47"/>
      <c r="DWM12" s="47"/>
      <c r="DWN12" s="47"/>
      <c r="DWO12" s="47"/>
      <c r="DWP12" s="47"/>
      <c r="DWQ12" s="47"/>
      <c r="DWR12" s="47"/>
      <c r="DWS12" s="47"/>
      <c r="DWT12" s="47"/>
      <c r="DWU12" s="47"/>
      <c r="DWV12" s="47"/>
      <c r="DWW12" s="47"/>
      <c r="DWX12" s="47"/>
      <c r="DWY12" s="47"/>
      <c r="DWZ12" s="47"/>
      <c r="DXA12" s="47"/>
      <c r="DXB12" s="47"/>
      <c r="DXC12" s="47"/>
      <c r="DXD12" s="47"/>
      <c r="DXE12" s="47"/>
      <c r="DXF12" s="47"/>
      <c r="DXG12" s="47"/>
      <c r="DXH12" s="47"/>
      <c r="DXI12" s="47"/>
      <c r="DXJ12" s="47"/>
      <c r="DXK12" s="47"/>
      <c r="DXL12" s="47"/>
      <c r="DXM12" s="47"/>
      <c r="DXN12" s="47"/>
      <c r="DXO12" s="47"/>
      <c r="DXP12" s="47"/>
      <c r="DXQ12" s="47"/>
      <c r="DXR12" s="47"/>
      <c r="DXS12" s="47"/>
      <c r="DXT12" s="47"/>
      <c r="DXU12" s="47"/>
      <c r="DXV12" s="47"/>
      <c r="DXW12" s="47"/>
      <c r="DXX12" s="47"/>
      <c r="DXY12" s="47"/>
      <c r="DXZ12" s="47"/>
      <c r="DYA12" s="47"/>
      <c r="DYB12" s="47"/>
      <c r="DYC12" s="47"/>
      <c r="DYD12" s="47"/>
      <c r="DYE12" s="47"/>
      <c r="DYF12" s="47"/>
      <c r="DYG12" s="47"/>
      <c r="DYH12" s="47"/>
      <c r="DYI12" s="47"/>
      <c r="DYJ12" s="47"/>
      <c r="DYK12" s="47"/>
      <c r="DYL12" s="47"/>
      <c r="DYM12" s="47"/>
      <c r="DYN12" s="47"/>
      <c r="DYO12" s="47"/>
      <c r="DYP12" s="47"/>
      <c r="DYQ12" s="47"/>
      <c r="DYR12" s="47"/>
      <c r="DYS12" s="47"/>
      <c r="DYT12" s="47"/>
      <c r="DYU12" s="47"/>
      <c r="DYV12" s="47"/>
      <c r="DYW12" s="47"/>
      <c r="DYX12" s="47"/>
      <c r="DYY12" s="47"/>
      <c r="DYZ12" s="47"/>
      <c r="DZA12" s="47"/>
      <c r="DZB12" s="47"/>
      <c r="DZC12" s="47"/>
      <c r="DZD12" s="47"/>
      <c r="DZE12" s="47"/>
      <c r="DZF12" s="47"/>
      <c r="DZG12" s="47"/>
      <c r="DZH12" s="47"/>
      <c r="DZI12" s="47"/>
      <c r="DZJ12" s="47"/>
      <c r="DZK12" s="47"/>
      <c r="DZL12" s="47"/>
      <c r="DZM12" s="47"/>
      <c r="DZN12" s="47"/>
      <c r="DZO12" s="47"/>
      <c r="DZP12" s="47"/>
      <c r="DZQ12" s="47"/>
      <c r="DZR12" s="47"/>
      <c r="DZS12" s="47"/>
      <c r="DZT12" s="47"/>
      <c r="DZU12" s="47"/>
      <c r="DZV12" s="47"/>
      <c r="DZW12" s="47"/>
      <c r="DZX12" s="47"/>
      <c r="DZY12" s="47"/>
      <c r="DZZ12" s="47"/>
      <c r="EAA12" s="47"/>
      <c r="EAB12" s="47"/>
      <c r="EAC12" s="47"/>
      <c r="EAD12" s="47"/>
      <c r="EAE12" s="47"/>
      <c r="EAF12" s="47"/>
      <c r="EAG12" s="47"/>
      <c r="EAH12" s="47"/>
      <c r="EAI12" s="47"/>
      <c r="EAJ12" s="47"/>
      <c r="EAK12" s="47"/>
      <c r="EAL12" s="47"/>
      <c r="EAM12" s="47"/>
      <c r="EAN12" s="47"/>
      <c r="EAO12" s="47"/>
      <c r="EAP12" s="47"/>
      <c r="EAQ12" s="47"/>
      <c r="EAR12" s="47"/>
      <c r="EAS12" s="47"/>
      <c r="EAT12" s="47"/>
      <c r="EAU12" s="47"/>
      <c r="EAV12" s="47"/>
      <c r="EAW12" s="47"/>
      <c r="EAX12" s="47"/>
      <c r="EAY12" s="47"/>
      <c r="EAZ12" s="47"/>
      <c r="EBA12" s="47"/>
      <c r="EBB12" s="47"/>
      <c r="EBC12" s="47"/>
      <c r="EBD12" s="47"/>
      <c r="EBE12" s="47"/>
      <c r="EBF12" s="47"/>
      <c r="EBG12" s="47"/>
      <c r="EBH12" s="47"/>
      <c r="EBI12" s="47"/>
      <c r="EBJ12" s="47"/>
      <c r="EBK12" s="47"/>
      <c r="EBL12" s="47"/>
      <c r="EBM12" s="47"/>
      <c r="EBN12" s="47"/>
      <c r="EBO12" s="47"/>
      <c r="EBP12" s="47"/>
      <c r="EBQ12" s="47"/>
      <c r="EBR12" s="47"/>
      <c r="EBS12" s="47"/>
      <c r="EBT12" s="47"/>
      <c r="EBU12" s="47"/>
      <c r="EBV12" s="47"/>
      <c r="EBW12" s="47"/>
      <c r="EBX12" s="47"/>
      <c r="EBY12" s="47"/>
      <c r="EBZ12" s="47"/>
      <c r="ECA12" s="47"/>
      <c r="ECB12" s="47"/>
      <c r="ECC12" s="47"/>
      <c r="ECD12" s="47"/>
      <c r="ECE12" s="47"/>
      <c r="ECF12" s="47"/>
      <c r="ECG12" s="47"/>
      <c r="ECH12" s="47"/>
      <c r="ECI12" s="47"/>
      <c r="ECJ12" s="47"/>
      <c r="ECK12" s="47"/>
      <c r="ECL12" s="47"/>
      <c r="ECM12" s="47"/>
      <c r="ECN12" s="47"/>
      <c r="ECO12" s="47"/>
      <c r="ECP12" s="47"/>
      <c r="ECQ12" s="47"/>
      <c r="ECR12" s="47"/>
      <c r="ECS12" s="47"/>
      <c r="ECT12" s="47"/>
      <c r="ECU12" s="47"/>
      <c r="ECV12" s="47"/>
      <c r="ECW12" s="47"/>
      <c r="ECX12" s="47"/>
      <c r="ECY12" s="47"/>
      <c r="ECZ12" s="47"/>
      <c r="EDA12" s="47"/>
      <c r="EDB12" s="47"/>
      <c r="EDC12" s="47"/>
      <c r="EDD12" s="47"/>
      <c r="EDE12" s="47"/>
      <c r="EDF12" s="47"/>
      <c r="EDG12" s="47"/>
      <c r="EDH12" s="47"/>
      <c r="EDI12" s="47"/>
      <c r="EDJ12" s="47"/>
      <c r="EDK12" s="47"/>
      <c r="EDL12" s="47"/>
      <c r="EDM12" s="47"/>
      <c r="EDN12" s="47"/>
      <c r="EDO12" s="47"/>
      <c r="EDP12" s="47"/>
      <c r="EDQ12" s="47"/>
      <c r="EDR12" s="47"/>
      <c r="EDS12" s="47"/>
      <c r="EDT12" s="47"/>
      <c r="EDU12" s="47"/>
      <c r="EDV12" s="47"/>
      <c r="EDW12" s="47"/>
      <c r="EDX12" s="47"/>
      <c r="EDY12" s="47"/>
      <c r="EDZ12" s="47"/>
      <c r="EEA12" s="47"/>
      <c r="EEB12" s="47"/>
      <c r="EEC12" s="47"/>
      <c r="EED12" s="47"/>
      <c r="EEE12" s="47"/>
      <c r="EEF12" s="47"/>
      <c r="EEG12" s="47"/>
      <c r="EEH12" s="47"/>
      <c r="EEI12" s="47"/>
      <c r="EEJ12" s="47"/>
      <c r="EEK12" s="47"/>
      <c r="EEL12" s="47"/>
      <c r="EEM12" s="47"/>
      <c r="EEN12" s="47"/>
      <c r="EEO12" s="47"/>
      <c r="EEP12" s="47"/>
      <c r="EEQ12" s="47"/>
      <c r="EER12" s="47"/>
      <c r="EES12" s="47"/>
      <c r="EET12" s="47"/>
      <c r="EEU12" s="47"/>
      <c r="EEV12" s="47"/>
      <c r="EEW12" s="47"/>
      <c r="EEX12" s="47"/>
      <c r="EEY12" s="47"/>
      <c r="EEZ12" s="47"/>
      <c r="EFA12" s="47"/>
      <c r="EFB12" s="47"/>
    </row>
    <row r="13" spans="1:917 1246:3538" s="98" customFormat="1" ht="13.8" thickBot="1">
      <c r="A13" s="48" t="s">
        <v>20</v>
      </c>
      <c r="B13" s="99">
        <v>410</v>
      </c>
      <c r="C13" s="100">
        <v>413</v>
      </c>
      <c r="D13" s="100"/>
      <c r="E13" s="99" t="s">
        <v>21</v>
      </c>
      <c r="F13" s="101">
        <v>32408</v>
      </c>
      <c r="G13" s="102" t="s">
        <v>2</v>
      </c>
      <c r="H13" s="641">
        <f t="shared" si="0"/>
        <v>62.81</v>
      </c>
      <c r="I13" s="642">
        <f t="shared" si="1"/>
        <v>820</v>
      </c>
      <c r="J13" s="643">
        <f t="shared" si="2"/>
        <v>41529.50613425926</v>
      </c>
      <c r="K13" s="699">
        <f t="shared" si="3"/>
        <v>0.50613425925985212</v>
      </c>
      <c r="L13" s="646">
        <v>48.57</v>
      </c>
      <c r="M13" s="652">
        <v>54</v>
      </c>
      <c r="N13" s="700">
        <v>44319</v>
      </c>
      <c r="O13" s="701">
        <v>0.63783564815093996</v>
      </c>
      <c r="P13" s="646">
        <v>48.19</v>
      </c>
      <c r="Q13" s="652">
        <v>52</v>
      </c>
      <c r="R13" s="700">
        <v>43975</v>
      </c>
      <c r="S13" s="701">
        <v>0.79200231481809169</v>
      </c>
      <c r="T13" s="264">
        <v>50.53</v>
      </c>
      <c r="U13" s="450">
        <v>64</v>
      </c>
      <c r="V13" s="54">
        <v>43698</v>
      </c>
      <c r="W13" s="287">
        <v>0.92083333333333339</v>
      </c>
      <c r="X13" s="578">
        <v>49</v>
      </c>
      <c r="Y13" s="53">
        <v>56.8</v>
      </c>
      <c r="Z13" s="54">
        <v>43329</v>
      </c>
      <c r="AA13" s="55">
        <v>0.585902777776937</v>
      </c>
      <c r="AB13" s="264">
        <v>50.19</v>
      </c>
      <c r="AC13" s="532">
        <v>62.8</v>
      </c>
      <c r="AD13" s="54">
        <v>42873</v>
      </c>
      <c r="AE13" s="61">
        <v>0.81802083333333331</v>
      </c>
      <c r="AF13" s="726">
        <v>49.63</v>
      </c>
      <c r="AG13" s="59">
        <v>60</v>
      </c>
      <c r="AH13" s="56">
        <v>42479</v>
      </c>
      <c r="AI13" s="57">
        <v>0.61361111111182254</v>
      </c>
      <c r="AJ13" s="58">
        <v>50.16</v>
      </c>
      <c r="AK13" s="59">
        <v>62.7</v>
      </c>
      <c r="AL13" s="60">
        <v>42235</v>
      </c>
      <c r="AM13" s="61">
        <v>0.50053240740817273</v>
      </c>
      <c r="AN13" s="62">
        <v>50.25</v>
      </c>
      <c r="AO13" s="63">
        <v>63.1</v>
      </c>
      <c r="AP13" s="64">
        <v>41850</v>
      </c>
      <c r="AQ13" s="65">
        <v>0.89006944444554392</v>
      </c>
      <c r="AR13" s="66">
        <v>62.81</v>
      </c>
      <c r="AS13" s="67">
        <v>820</v>
      </c>
      <c r="AT13" s="68">
        <v>41529.50613425926</v>
      </c>
      <c r="AU13" s="69">
        <v>0.50613425925985212</v>
      </c>
      <c r="AV13" s="109"/>
      <c r="AW13" s="110"/>
      <c r="AX13" s="127"/>
      <c r="AY13" s="128"/>
      <c r="AZ13" s="761" t="s">
        <v>233</v>
      </c>
      <c r="BA13" s="756"/>
      <c r="BB13" s="756"/>
      <c r="BC13" s="757"/>
      <c r="BD13" s="104">
        <v>50.34</v>
      </c>
      <c r="BE13" s="105">
        <v>72</v>
      </c>
      <c r="BF13" s="106">
        <v>40291</v>
      </c>
      <c r="BG13" s="107">
        <v>0.5690277777777778</v>
      </c>
      <c r="BH13" s="158">
        <v>52.85</v>
      </c>
      <c r="BI13" s="159">
        <v>82</v>
      </c>
      <c r="BJ13" s="160">
        <v>39922</v>
      </c>
      <c r="BK13" s="161">
        <v>5.6944444444444443E-2</v>
      </c>
      <c r="BL13" s="149">
        <v>51.6</v>
      </c>
      <c r="BM13" s="150">
        <v>77</v>
      </c>
      <c r="BN13" s="151">
        <v>39668</v>
      </c>
      <c r="BO13" s="152">
        <v>0.94374999999999998</v>
      </c>
      <c r="BP13" s="149">
        <v>51.1</v>
      </c>
      <c r="BQ13" s="150">
        <v>75</v>
      </c>
      <c r="BR13" s="151">
        <v>39196</v>
      </c>
      <c r="BS13" s="152">
        <v>0.90555555555555556</v>
      </c>
      <c r="BT13" s="149">
        <v>48.7</v>
      </c>
      <c r="BU13" s="150">
        <v>63</v>
      </c>
      <c r="BV13" s="151">
        <v>38942</v>
      </c>
      <c r="BW13" s="152">
        <v>0.99236111111111114</v>
      </c>
      <c r="BX13" s="149">
        <v>52.8</v>
      </c>
      <c r="BY13" s="150">
        <v>82</v>
      </c>
      <c r="BZ13" s="151">
        <v>38568</v>
      </c>
      <c r="CA13" s="152">
        <v>0.64930555555555558</v>
      </c>
      <c r="CB13" s="149">
        <v>51.6</v>
      </c>
      <c r="CC13" s="150">
        <v>77</v>
      </c>
      <c r="CD13" s="151">
        <v>38218</v>
      </c>
      <c r="CE13" s="152">
        <v>0.11458333333333333</v>
      </c>
      <c r="CF13" s="87">
        <v>48.88</v>
      </c>
      <c r="CG13" s="75">
        <v>64</v>
      </c>
      <c r="CH13" s="56">
        <v>37863</v>
      </c>
      <c r="CI13" s="86">
        <v>0.91249999999999998</v>
      </c>
      <c r="CJ13" s="149">
        <v>51.2</v>
      </c>
      <c r="CK13" s="150">
        <v>76</v>
      </c>
      <c r="CL13" s="151">
        <v>37511</v>
      </c>
      <c r="CM13" s="152">
        <v>0.84444444444444444</v>
      </c>
      <c r="CN13" s="149">
        <v>49.1</v>
      </c>
      <c r="CO13" s="150">
        <v>66</v>
      </c>
      <c r="CP13" s="151">
        <v>37182</v>
      </c>
      <c r="CQ13" s="152">
        <v>6.8750000000000006E-2</v>
      </c>
      <c r="CR13" s="149">
        <v>50.78</v>
      </c>
      <c r="CS13" s="150">
        <v>74</v>
      </c>
      <c r="CT13" s="151">
        <v>36666</v>
      </c>
      <c r="CU13" s="152">
        <v>0.30486111111111108</v>
      </c>
      <c r="CV13" s="149">
        <v>51.76</v>
      </c>
      <c r="CW13" s="150">
        <v>78</v>
      </c>
      <c r="CX13" s="151">
        <v>36376</v>
      </c>
      <c r="CY13" s="152">
        <v>0.89583333333333337</v>
      </c>
      <c r="CZ13" s="149">
        <v>48.5</v>
      </c>
      <c r="DA13" s="150">
        <v>62</v>
      </c>
      <c r="DB13" s="151">
        <v>36006</v>
      </c>
      <c r="DC13" s="152">
        <v>0.78611111111111109</v>
      </c>
      <c r="DD13" s="149">
        <v>49.49</v>
      </c>
      <c r="DE13" s="150">
        <v>68</v>
      </c>
      <c r="DF13" s="151">
        <v>35642</v>
      </c>
      <c r="DG13" s="152">
        <v>0.76875000000000004</v>
      </c>
      <c r="DH13" s="149">
        <v>46.88</v>
      </c>
      <c r="DI13" s="150">
        <v>52</v>
      </c>
      <c r="DJ13" s="151">
        <v>35326</v>
      </c>
      <c r="DK13" s="152">
        <v>0.9604166666666667</v>
      </c>
      <c r="DL13" s="149">
        <v>47.6</v>
      </c>
      <c r="DM13" s="150">
        <v>56</v>
      </c>
      <c r="DN13" s="151">
        <v>34836</v>
      </c>
      <c r="DO13" s="152">
        <v>0.6777777777777777</v>
      </c>
      <c r="DP13" s="149">
        <v>45.8</v>
      </c>
      <c r="DQ13" s="150">
        <v>45</v>
      </c>
      <c r="DR13" s="151">
        <v>34449</v>
      </c>
      <c r="DS13" s="152">
        <v>0.60624999999999996</v>
      </c>
      <c r="DT13" s="149">
        <v>49</v>
      </c>
      <c r="DU13" s="150">
        <v>65</v>
      </c>
      <c r="DV13" s="151">
        <v>34230</v>
      </c>
      <c r="DW13" s="152">
        <v>0.63680555555555551</v>
      </c>
      <c r="DX13" s="149">
        <v>51.3</v>
      </c>
      <c r="DY13" s="150">
        <v>76</v>
      </c>
      <c r="DZ13" s="151">
        <v>33706</v>
      </c>
      <c r="EA13" s="213">
        <v>0.56666666666666665</v>
      </c>
      <c r="EB13" s="87">
        <v>52.4</v>
      </c>
      <c r="EC13" s="75">
        <v>80</v>
      </c>
      <c r="ED13" s="56">
        <v>33395</v>
      </c>
      <c r="EE13" s="86">
        <v>0.82916666666666661</v>
      </c>
      <c r="EF13" s="149">
        <v>52.3</v>
      </c>
      <c r="EG13" s="150">
        <v>80</v>
      </c>
      <c r="EH13" s="151">
        <v>33109</v>
      </c>
      <c r="EI13" s="162">
        <v>0.95833333333333337</v>
      </c>
      <c r="EJ13" s="149">
        <v>49.3</v>
      </c>
      <c r="EK13" s="150">
        <v>67</v>
      </c>
      <c r="EL13" s="230">
        <v>32719</v>
      </c>
      <c r="EM13" s="152">
        <v>4.1666666666666666E-3</v>
      </c>
      <c r="EN13" s="149" t="s">
        <v>190</v>
      </c>
      <c r="EO13" s="150" t="s">
        <v>190</v>
      </c>
      <c r="EP13" s="227" t="s">
        <v>190</v>
      </c>
      <c r="EQ13" s="228" t="s">
        <v>190</v>
      </c>
      <c r="ER13" s="94"/>
      <c r="ES13" s="95"/>
      <c r="ET13" s="96"/>
      <c r="EU13" s="97"/>
      <c r="EV13" s="94"/>
      <c r="EW13" s="95"/>
      <c r="EX13" s="96"/>
      <c r="EY13" s="97"/>
    </row>
    <row r="14" spans="1:917 1246:3538" ht="13.8" thickBot="1">
      <c r="A14" s="48" t="s">
        <v>22</v>
      </c>
      <c r="B14" s="49">
        <v>420</v>
      </c>
      <c r="C14" s="50">
        <v>423</v>
      </c>
      <c r="D14" s="50"/>
      <c r="E14" s="49" t="s">
        <v>23</v>
      </c>
      <c r="F14" s="51">
        <v>32284</v>
      </c>
      <c r="G14" s="52" t="s">
        <v>2</v>
      </c>
      <c r="H14" s="641">
        <f t="shared" si="0"/>
        <v>65.88</v>
      </c>
      <c r="I14" s="642">
        <f t="shared" si="1"/>
        <v>133</v>
      </c>
      <c r="J14" s="643">
        <f t="shared" si="2"/>
        <v>41529.390949074077</v>
      </c>
      <c r="K14" s="699">
        <f t="shared" si="3"/>
        <v>0.39094907407707069</v>
      </c>
      <c r="L14" s="646">
        <v>54.31</v>
      </c>
      <c r="M14" s="652">
        <v>0</v>
      </c>
      <c r="N14" s="700">
        <v>44346</v>
      </c>
      <c r="O14" s="701">
        <v>0.78349537037138361</v>
      </c>
      <c r="P14" s="646">
        <v>54.73</v>
      </c>
      <c r="Q14" s="652">
        <v>0</v>
      </c>
      <c r="R14" s="700">
        <v>43975</v>
      </c>
      <c r="S14" s="701">
        <v>0.82793981481518131</v>
      </c>
      <c r="T14" s="264">
        <v>53.56</v>
      </c>
      <c r="U14" s="450">
        <v>0</v>
      </c>
      <c r="V14" s="54">
        <v>43617</v>
      </c>
      <c r="W14" s="287">
        <v>0.77569444444444446</v>
      </c>
      <c r="X14" s="578">
        <v>55.23</v>
      </c>
      <c r="Y14" s="53">
        <v>0</v>
      </c>
      <c r="Z14" s="54">
        <v>43273</v>
      </c>
      <c r="AA14" s="55">
        <v>0.49280092592380242</v>
      </c>
      <c r="AB14" s="264">
        <v>56.59</v>
      </c>
      <c r="AC14" s="532">
        <v>0</v>
      </c>
      <c r="AD14" s="54">
        <v>42873</v>
      </c>
      <c r="AE14" s="61">
        <v>0.6725578703703704</v>
      </c>
      <c r="AF14" s="726">
        <v>53.07</v>
      </c>
      <c r="AG14" s="59">
        <v>0</v>
      </c>
      <c r="AH14" s="56">
        <v>42477</v>
      </c>
      <c r="AI14" s="57">
        <v>0.71049768518423662</v>
      </c>
      <c r="AJ14" s="58">
        <v>60.06</v>
      </c>
      <c r="AK14" s="59">
        <v>50</v>
      </c>
      <c r="AL14" s="60">
        <v>42227</v>
      </c>
      <c r="AM14" s="61">
        <v>0.99820601852115942</v>
      </c>
      <c r="AN14" s="62">
        <v>57.34</v>
      </c>
      <c r="AO14" s="63">
        <v>32</v>
      </c>
      <c r="AP14" s="64">
        <v>41911</v>
      </c>
      <c r="AQ14" s="65">
        <v>0.83353009259008104</v>
      </c>
      <c r="AR14" s="66">
        <v>65.88</v>
      </c>
      <c r="AS14" s="67">
        <v>133</v>
      </c>
      <c r="AT14" s="68">
        <v>41529.390949074077</v>
      </c>
      <c r="AU14" s="69">
        <v>0.39094907407707069</v>
      </c>
      <c r="AV14" s="87">
        <v>57.63</v>
      </c>
      <c r="AW14" s="75">
        <v>39</v>
      </c>
      <c r="AX14" s="56">
        <v>41097</v>
      </c>
      <c r="AY14" s="76">
        <v>0.86111111111111116</v>
      </c>
      <c r="AZ14" s="188">
        <v>60.9</v>
      </c>
      <c r="BA14" s="189">
        <v>50</v>
      </c>
      <c r="BB14" s="190">
        <v>40731</v>
      </c>
      <c r="BC14" s="191">
        <v>0.94930555555555562</v>
      </c>
      <c r="BD14" s="192">
        <v>56.34</v>
      </c>
      <c r="BE14" s="193">
        <v>0</v>
      </c>
      <c r="BF14" s="194">
        <v>40394</v>
      </c>
      <c r="BG14" s="195">
        <v>0.86556712962962967</v>
      </c>
      <c r="BH14" s="200">
        <v>28</v>
      </c>
      <c r="BI14" s="189">
        <v>50</v>
      </c>
      <c r="BJ14" s="190">
        <v>39966</v>
      </c>
      <c r="BK14" s="201">
        <v>0.47847222222222219</v>
      </c>
      <c r="BL14" s="200">
        <v>62.11</v>
      </c>
      <c r="BM14" s="189">
        <v>50</v>
      </c>
      <c r="BN14" s="190">
        <v>39668</v>
      </c>
      <c r="BO14" s="201">
        <v>0.97222222222222221</v>
      </c>
      <c r="BP14" s="200">
        <v>62</v>
      </c>
      <c r="BQ14" s="189">
        <v>50</v>
      </c>
      <c r="BR14" s="190">
        <v>39196</v>
      </c>
      <c r="BS14" s="201">
        <v>0.91666666666666663</v>
      </c>
      <c r="BT14" s="200">
        <v>56.6</v>
      </c>
      <c r="BU14" s="189">
        <v>0</v>
      </c>
      <c r="BV14" s="190">
        <v>38901</v>
      </c>
      <c r="BW14" s="201">
        <v>0.97986111111111107</v>
      </c>
      <c r="BX14" s="200">
        <v>61.8</v>
      </c>
      <c r="BY14" s="189">
        <v>50</v>
      </c>
      <c r="BZ14" s="190">
        <v>38568</v>
      </c>
      <c r="CA14" s="201">
        <v>0.6958333333333333</v>
      </c>
      <c r="CB14" s="200">
        <v>18.2</v>
      </c>
      <c r="CC14" s="189">
        <v>50</v>
      </c>
      <c r="CD14" s="190">
        <v>38218</v>
      </c>
      <c r="CE14" s="201">
        <v>9.7222222222222224E-2</v>
      </c>
      <c r="CF14" s="149">
        <v>60.63</v>
      </c>
      <c r="CG14" s="150">
        <v>50</v>
      </c>
      <c r="CH14" s="151">
        <v>37821</v>
      </c>
      <c r="CI14" s="152">
        <v>0.19791666666666666</v>
      </c>
      <c r="CJ14" s="149">
        <v>56.6</v>
      </c>
      <c r="CK14" s="150">
        <v>0</v>
      </c>
      <c r="CL14" s="151">
        <v>37411</v>
      </c>
      <c r="CM14" s="152">
        <v>6.6666666666666666E-2</v>
      </c>
      <c r="CN14" s="149">
        <v>64.5</v>
      </c>
      <c r="CO14" s="150">
        <v>300</v>
      </c>
      <c r="CP14" s="151">
        <v>37116</v>
      </c>
      <c r="CQ14" s="152">
        <v>0.82291666666666663</v>
      </c>
      <c r="CR14" s="231" t="s">
        <v>190</v>
      </c>
      <c r="CS14" s="202" t="s">
        <v>190</v>
      </c>
      <c r="CT14" s="232" t="s">
        <v>190</v>
      </c>
      <c r="CU14" s="84" t="s">
        <v>190</v>
      </c>
      <c r="CV14" s="200">
        <v>63.05</v>
      </c>
      <c r="CW14" s="189">
        <v>212</v>
      </c>
      <c r="CX14" s="190">
        <v>36280</v>
      </c>
      <c r="CY14" s="201">
        <v>0.73888888888888893</v>
      </c>
      <c r="CZ14" s="200">
        <v>63.1</v>
      </c>
      <c r="DA14" s="189">
        <v>213</v>
      </c>
      <c r="DB14" s="190">
        <v>35943</v>
      </c>
      <c r="DC14" s="201">
        <v>0.55625000000000002</v>
      </c>
      <c r="DD14" s="149">
        <v>63.71</v>
      </c>
      <c r="DE14" s="150">
        <v>237</v>
      </c>
      <c r="DF14" s="151">
        <v>35639</v>
      </c>
      <c r="DG14" s="152">
        <v>0.93333333333333324</v>
      </c>
      <c r="DH14" s="200">
        <v>62.18</v>
      </c>
      <c r="DI14" s="189">
        <v>191</v>
      </c>
      <c r="DJ14" s="190">
        <v>35327</v>
      </c>
      <c r="DK14" s="201">
        <v>4.3749999999999997E-2</v>
      </c>
      <c r="DL14" s="149">
        <v>62.2</v>
      </c>
      <c r="DM14" s="150">
        <v>191</v>
      </c>
      <c r="DN14" s="151">
        <v>34846</v>
      </c>
      <c r="DO14" s="152">
        <v>0.16875000000000001</v>
      </c>
      <c r="DP14" s="149">
        <v>61</v>
      </c>
      <c r="DQ14" s="150">
        <v>156</v>
      </c>
      <c r="DR14" s="151">
        <v>34557</v>
      </c>
      <c r="DS14" s="152">
        <v>2.6388888888888889E-2</v>
      </c>
      <c r="DT14" s="200">
        <v>61.8</v>
      </c>
      <c r="DU14" s="189">
        <v>180</v>
      </c>
      <c r="DV14" s="190">
        <v>34230</v>
      </c>
      <c r="DW14" s="201">
        <v>0.68819444444444444</v>
      </c>
      <c r="DX14" s="200">
        <v>61.8</v>
      </c>
      <c r="DY14" s="189">
        <v>180</v>
      </c>
      <c r="DZ14" s="190">
        <v>33805</v>
      </c>
      <c r="EA14" s="191">
        <v>0.73819444444444438</v>
      </c>
      <c r="EB14" s="224">
        <v>64.7</v>
      </c>
      <c r="EC14" s="225">
        <v>310</v>
      </c>
      <c r="ED14" s="226">
        <v>33395</v>
      </c>
      <c r="EE14" s="233">
        <v>0.81527777777777777</v>
      </c>
      <c r="EF14" s="149">
        <v>63.3</v>
      </c>
      <c r="EG14" s="150">
        <v>218</v>
      </c>
      <c r="EH14" s="151">
        <v>33066</v>
      </c>
      <c r="EI14" s="162">
        <v>0.51111111111111118</v>
      </c>
      <c r="EJ14" s="200" t="s">
        <v>190</v>
      </c>
      <c r="EK14" s="189" t="s">
        <v>190</v>
      </c>
      <c r="EL14" s="210" t="s">
        <v>190</v>
      </c>
      <c r="EM14" s="211" t="s">
        <v>190</v>
      </c>
      <c r="EN14" s="149" t="s">
        <v>190</v>
      </c>
      <c r="EO14" s="150" t="s">
        <v>190</v>
      </c>
      <c r="EP14" s="227" t="s">
        <v>190</v>
      </c>
      <c r="EQ14" s="228" t="s">
        <v>190</v>
      </c>
      <c r="ER14" s="94"/>
      <c r="ES14" s="95"/>
      <c r="ET14" s="96"/>
      <c r="EU14" s="97"/>
      <c r="EV14" s="94"/>
      <c r="EW14" s="95"/>
      <c r="EX14" s="96"/>
      <c r="EY14" s="97"/>
      <c r="EZ14" s="47"/>
    </row>
    <row r="15" spans="1:917 1246:3538" s="98" customFormat="1" ht="13.8" thickBot="1">
      <c r="A15" s="48" t="s">
        <v>22</v>
      </c>
      <c r="B15" s="99">
        <v>420</v>
      </c>
      <c r="C15" s="100">
        <v>424</v>
      </c>
      <c r="D15" s="100"/>
      <c r="E15" s="99" t="s">
        <v>181</v>
      </c>
      <c r="F15" s="101">
        <v>32284</v>
      </c>
      <c r="G15" s="102" t="s">
        <v>24</v>
      </c>
      <c r="H15" s="641">
        <f t="shared" si="0"/>
        <v>4.5599999999999996</v>
      </c>
      <c r="I15" s="642">
        <f t="shared" si="1"/>
        <v>190</v>
      </c>
      <c r="J15" s="643">
        <f t="shared" si="2"/>
        <v>36280</v>
      </c>
      <c r="K15" s="699">
        <f t="shared" si="3"/>
        <v>0.94097222222222221</v>
      </c>
      <c r="L15" s="551"/>
      <c r="M15" s="538"/>
      <c r="N15" s="273"/>
      <c r="O15" s="739"/>
      <c r="P15" s="551"/>
      <c r="Q15" s="538"/>
      <c r="R15" s="273"/>
      <c r="S15" s="640"/>
      <c r="T15" s="544"/>
      <c r="U15" s="551"/>
      <c r="V15" s="127"/>
      <c r="W15" s="609"/>
      <c r="X15" s="601"/>
      <c r="Y15" s="538"/>
      <c r="Z15" s="538"/>
      <c r="AA15" s="579"/>
      <c r="AB15" s="544"/>
      <c r="AC15" s="538"/>
      <c r="AD15" s="117"/>
      <c r="AE15" s="534"/>
      <c r="AF15" s="697"/>
      <c r="AG15" s="695"/>
      <c r="AH15" s="117"/>
      <c r="AI15" s="122"/>
      <c r="AJ15" s="123"/>
      <c r="AK15" s="117"/>
      <c r="AL15" s="117"/>
      <c r="AM15" s="124"/>
      <c r="AN15" s="109"/>
      <c r="AO15" s="117"/>
      <c r="AP15" s="117"/>
      <c r="AQ15" s="125"/>
      <c r="AR15" s="123"/>
      <c r="AS15" s="109"/>
      <c r="AT15" s="109"/>
      <c r="AU15" s="126"/>
      <c r="AV15" s="109"/>
      <c r="AW15" s="110"/>
      <c r="AX15" s="127"/>
      <c r="AY15" s="234"/>
      <c r="AZ15" s="94"/>
      <c r="BA15" s="95"/>
      <c r="BB15" s="130"/>
      <c r="BC15" s="235"/>
      <c r="BD15" s="94"/>
      <c r="BE15" s="95"/>
      <c r="BF15" s="130"/>
      <c r="BG15" s="235"/>
      <c r="BH15" s="94"/>
      <c r="BI15" s="95"/>
      <c r="BJ15" s="130"/>
      <c r="BK15" s="97"/>
      <c r="BL15" s="94"/>
      <c r="BM15" s="95"/>
      <c r="BN15" s="130"/>
      <c r="BO15" s="97"/>
      <c r="BP15" s="94"/>
      <c r="BQ15" s="95"/>
      <c r="BR15" s="130"/>
      <c r="BS15" s="97"/>
      <c r="BT15" s="94"/>
      <c r="BU15" s="95"/>
      <c r="BV15" s="130"/>
      <c r="BW15" s="97"/>
      <c r="BX15" s="94"/>
      <c r="BY15" s="95"/>
      <c r="BZ15" s="96"/>
      <c r="CA15" s="144"/>
      <c r="CB15" s="94"/>
      <c r="CC15" s="95"/>
      <c r="CD15" s="130"/>
      <c r="CE15" s="144"/>
      <c r="CF15" s="94"/>
      <c r="CG15" s="95"/>
      <c r="CH15" s="96"/>
      <c r="CI15" s="97"/>
      <c r="CJ15" s="94"/>
      <c r="CK15" s="95"/>
      <c r="CL15" s="96"/>
      <c r="CM15" s="97"/>
      <c r="CN15" s="94"/>
      <c r="CO15" s="95"/>
      <c r="CP15" s="96"/>
      <c r="CQ15" s="97"/>
      <c r="CR15" s="94"/>
      <c r="CS15" s="95"/>
      <c r="CT15" s="96"/>
      <c r="CU15" s="97"/>
      <c r="CV15" s="158">
        <v>4.5599999999999996</v>
      </c>
      <c r="CW15" s="159">
        <v>190</v>
      </c>
      <c r="CX15" s="160">
        <v>36280</v>
      </c>
      <c r="CY15" s="161">
        <v>0.94097222222222221</v>
      </c>
      <c r="CZ15" s="149">
        <v>3.3</v>
      </c>
      <c r="DA15" s="150">
        <v>121</v>
      </c>
      <c r="DB15" s="151">
        <v>35911</v>
      </c>
      <c r="DC15" s="152">
        <v>0.34027777777777773</v>
      </c>
      <c r="DD15" s="70">
        <v>3.4</v>
      </c>
      <c r="DE15" s="236">
        <v>126</v>
      </c>
      <c r="DF15" s="237">
        <v>35641</v>
      </c>
      <c r="DG15" s="238">
        <v>0.87777777777777777</v>
      </c>
      <c r="DH15" s="149">
        <v>4.01</v>
      </c>
      <c r="DI15" s="150">
        <v>0</v>
      </c>
      <c r="DJ15" s="151">
        <v>35211</v>
      </c>
      <c r="DK15" s="152">
        <v>0.54861111111111105</v>
      </c>
      <c r="DL15" s="239" t="s">
        <v>190</v>
      </c>
      <c r="DM15" s="236" t="s">
        <v>190</v>
      </c>
      <c r="DN15" s="240" t="s">
        <v>190</v>
      </c>
      <c r="DO15" s="238" t="s">
        <v>190</v>
      </c>
      <c r="DP15" s="239" t="s">
        <v>190</v>
      </c>
      <c r="DQ15" s="236" t="s">
        <v>190</v>
      </c>
      <c r="DR15" s="240" t="s">
        <v>190</v>
      </c>
      <c r="DS15" s="238" t="s">
        <v>190</v>
      </c>
      <c r="DT15" s="149">
        <v>2.7</v>
      </c>
      <c r="DU15" s="150">
        <v>0</v>
      </c>
      <c r="DV15" s="151">
        <v>34138</v>
      </c>
      <c r="DW15" s="152">
        <v>7.7777777777777779E-2</v>
      </c>
      <c r="DX15" s="239" t="s">
        <v>190</v>
      </c>
      <c r="DY15" s="236" t="s">
        <v>190</v>
      </c>
      <c r="DZ15" s="240" t="s">
        <v>190</v>
      </c>
      <c r="EA15" s="241" t="s">
        <v>190</v>
      </c>
      <c r="EB15" s="87">
        <v>4.3</v>
      </c>
      <c r="EC15" s="71" t="s">
        <v>190</v>
      </c>
      <c r="ED15" s="56">
        <v>33395</v>
      </c>
      <c r="EE15" s="86">
        <v>0.7270833333333333</v>
      </c>
      <c r="EF15" s="149">
        <v>1.5</v>
      </c>
      <c r="EG15" s="71" t="s">
        <v>190</v>
      </c>
      <c r="EH15" s="151">
        <v>33106</v>
      </c>
      <c r="EI15" s="162">
        <v>0.4055555555555555</v>
      </c>
      <c r="EJ15" s="149" t="s">
        <v>190</v>
      </c>
      <c r="EK15" s="150" t="s">
        <v>190</v>
      </c>
      <c r="EL15" s="230" t="s">
        <v>190</v>
      </c>
      <c r="EM15" s="228" t="s">
        <v>190</v>
      </c>
      <c r="EN15" s="149" t="s">
        <v>190</v>
      </c>
      <c r="EO15" s="150" t="s">
        <v>190</v>
      </c>
      <c r="EP15" s="227" t="s">
        <v>190</v>
      </c>
      <c r="EQ15" s="228" t="s">
        <v>190</v>
      </c>
      <c r="ER15" s="94"/>
      <c r="ES15" s="95"/>
      <c r="ET15" s="96"/>
      <c r="EU15" s="97"/>
      <c r="EV15" s="94"/>
      <c r="EW15" s="95"/>
      <c r="EX15" s="96"/>
      <c r="EY15" s="97"/>
    </row>
    <row r="16" spans="1:917 1246:3538" ht="13.8" thickBot="1">
      <c r="A16" s="48" t="s">
        <v>25</v>
      </c>
      <c r="B16" s="49">
        <v>430</v>
      </c>
      <c r="C16" s="50">
        <v>433</v>
      </c>
      <c r="D16" s="50"/>
      <c r="E16" s="49" t="s">
        <v>26</v>
      </c>
      <c r="F16" s="51">
        <v>32284</v>
      </c>
      <c r="G16" s="52" t="s">
        <v>2</v>
      </c>
      <c r="H16" s="641">
        <f t="shared" si="0"/>
        <v>47.36</v>
      </c>
      <c r="I16" s="642">
        <f t="shared" si="1"/>
        <v>913</v>
      </c>
      <c r="J16" s="643">
        <f t="shared" si="2"/>
        <v>41529.584791666668</v>
      </c>
      <c r="K16" s="699">
        <f t="shared" si="3"/>
        <v>0.58479166666802485</v>
      </c>
      <c r="L16" s="646">
        <v>36.83</v>
      </c>
      <c r="M16" s="652">
        <v>70</v>
      </c>
      <c r="N16" s="700">
        <v>44372</v>
      </c>
      <c r="O16" s="701">
        <v>0.86349537037312984</v>
      </c>
      <c r="P16" s="646">
        <v>35.74</v>
      </c>
      <c r="Q16" s="652">
        <v>27</v>
      </c>
      <c r="R16" s="700">
        <v>43975</v>
      </c>
      <c r="S16" s="701">
        <v>0.80694444444088731</v>
      </c>
      <c r="T16" s="264">
        <v>39.6</v>
      </c>
      <c r="U16" s="450">
        <v>125</v>
      </c>
      <c r="V16" s="54">
        <v>43617</v>
      </c>
      <c r="W16" s="287">
        <v>0.65902777777777777</v>
      </c>
      <c r="X16" s="578">
        <v>36.78</v>
      </c>
      <c r="Y16" s="53">
        <v>69</v>
      </c>
      <c r="Z16" s="54">
        <v>43306</v>
      </c>
      <c r="AA16" s="55">
        <v>2.2604166668315884E-2</v>
      </c>
      <c r="AB16" s="264">
        <v>37.6</v>
      </c>
      <c r="AC16" s="532">
        <v>89</v>
      </c>
      <c r="AD16" s="54">
        <v>42873</v>
      </c>
      <c r="AE16" s="61">
        <v>0.64995370370370364</v>
      </c>
      <c r="AF16" s="724">
        <v>36.29</v>
      </c>
      <c r="AG16" s="245">
        <v>46</v>
      </c>
      <c r="AH16" s="56">
        <v>42506</v>
      </c>
      <c r="AI16" s="57">
        <v>0.81281250000029104</v>
      </c>
      <c r="AJ16" s="58">
        <v>40.729999999999997</v>
      </c>
      <c r="AK16" s="59">
        <v>140</v>
      </c>
      <c r="AL16" s="60">
        <v>42227</v>
      </c>
      <c r="AM16" s="61">
        <v>0.76497685185313458</v>
      </c>
      <c r="AN16" s="62">
        <v>39.53</v>
      </c>
      <c r="AO16" s="63">
        <v>124</v>
      </c>
      <c r="AP16" s="64">
        <v>41911</v>
      </c>
      <c r="AQ16" s="65">
        <v>0.77423611110862112</v>
      </c>
      <c r="AR16" s="66">
        <v>47.36</v>
      </c>
      <c r="AS16" s="67">
        <v>913</v>
      </c>
      <c r="AT16" s="68">
        <v>41529.584791666668</v>
      </c>
      <c r="AU16" s="69">
        <v>0.58479166666802485</v>
      </c>
      <c r="AV16" s="81"/>
      <c r="AW16" s="53"/>
      <c r="AX16" s="54"/>
      <c r="AY16" s="55"/>
      <c r="AZ16" s="74">
        <v>38.5</v>
      </c>
      <c r="BA16" s="53">
        <v>157</v>
      </c>
      <c r="BB16" s="54">
        <v>40731</v>
      </c>
      <c r="BC16" s="55">
        <v>0.8041666666666667</v>
      </c>
      <c r="BD16" s="104">
        <v>38.799999999999997</v>
      </c>
      <c r="BE16" s="105">
        <v>160</v>
      </c>
      <c r="BF16" s="106">
        <v>40394</v>
      </c>
      <c r="BG16" s="107">
        <v>0.7669097222222222</v>
      </c>
      <c r="BH16" s="81" t="s">
        <v>190</v>
      </c>
      <c r="BI16" s="82" t="s">
        <v>190</v>
      </c>
      <c r="BJ16" s="83" t="s">
        <v>190</v>
      </c>
      <c r="BK16" s="85" t="s">
        <v>190</v>
      </c>
      <c r="BL16" s="74" t="s">
        <v>190</v>
      </c>
      <c r="BM16" s="82" t="s">
        <v>190</v>
      </c>
      <c r="BN16" s="83" t="s">
        <v>190</v>
      </c>
      <c r="BO16" s="85" t="s">
        <v>190</v>
      </c>
      <c r="BP16" s="81" t="s">
        <v>190</v>
      </c>
      <c r="BQ16" s="82" t="s">
        <v>190</v>
      </c>
      <c r="BR16" s="83" t="s">
        <v>190</v>
      </c>
      <c r="BS16" s="85" t="s">
        <v>190</v>
      </c>
      <c r="BT16" s="81">
        <v>3.9</v>
      </c>
      <c r="BU16" s="53">
        <v>156</v>
      </c>
      <c r="BV16" s="54">
        <v>38901</v>
      </c>
      <c r="BW16" s="85">
        <v>0.8340277777777777</v>
      </c>
      <c r="BX16" s="81">
        <v>6.5</v>
      </c>
      <c r="BY16" s="53">
        <v>177</v>
      </c>
      <c r="BZ16" s="54">
        <v>38506</v>
      </c>
      <c r="CA16" s="85">
        <v>0.78611111111111109</v>
      </c>
      <c r="CB16" s="81">
        <v>7.4</v>
      </c>
      <c r="CC16" s="53">
        <v>167</v>
      </c>
      <c r="CD16" s="54">
        <v>38217</v>
      </c>
      <c r="CE16" s="85">
        <v>0.88541666666666663</v>
      </c>
      <c r="CF16" s="87">
        <v>40.630000000000003</v>
      </c>
      <c r="CG16" s="75">
        <v>179</v>
      </c>
      <c r="CH16" s="56">
        <v>37821</v>
      </c>
      <c r="CI16" s="86">
        <v>9.7222222222222224E-3</v>
      </c>
      <c r="CJ16" s="81">
        <v>37.6</v>
      </c>
      <c r="CK16" s="53">
        <v>143</v>
      </c>
      <c r="CL16" s="54">
        <v>37410</v>
      </c>
      <c r="CM16" s="85">
        <v>0.98124999999999996</v>
      </c>
      <c r="CN16" s="81">
        <v>39.9</v>
      </c>
      <c r="CO16" s="53">
        <v>171</v>
      </c>
      <c r="CP16" s="54">
        <v>37080</v>
      </c>
      <c r="CQ16" s="85">
        <v>0.78402777777777777</v>
      </c>
      <c r="CR16" s="81">
        <v>39.200000000000003</v>
      </c>
      <c r="CS16" s="53">
        <v>165</v>
      </c>
      <c r="CT16" s="54">
        <v>36724</v>
      </c>
      <c r="CU16" s="85">
        <v>3.6805555555555557E-2</v>
      </c>
      <c r="CV16" s="81">
        <v>39.520000000000003</v>
      </c>
      <c r="CW16" s="53">
        <v>168</v>
      </c>
      <c r="CX16" s="54">
        <v>36369</v>
      </c>
      <c r="CY16" s="85">
        <v>0.79513888888888884</v>
      </c>
      <c r="CZ16" s="81">
        <v>40.200000000000003</v>
      </c>
      <c r="DA16" s="53">
        <v>175</v>
      </c>
      <c r="DB16" s="54">
        <v>36001</v>
      </c>
      <c r="DC16" s="85">
        <v>0.8618055555555556</v>
      </c>
      <c r="DD16" s="87">
        <v>39.43</v>
      </c>
      <c r="DE16" s="75">
        <v>167</v>
      </c>
      <c r="DF16" s="56">
        <v>35677</v>
      </c>
      <c r="DG16" s="86">
        <v>0.93125000000000002</v>
      </c>
      <c r="DH16" s="103" t="s">
        <v>190</v>
      </c>
      <c r="DI16" s="176" t="s">
        <v>190</v>
      </c>
      <c r="DJ16" s="218" t="s">
        <v>190</v>
      </c>
      <c r="DK16" s="86" t="s">
        <v>190</v>
      </c>
      <c r="DL16" s="103" t="s">
        <v>190</v>
      </c>
      <c r="DM16" s="176" t="s">
        <v>190</v>
      </c>
      <c r="DN16" s="218" t="s">
        <v>190</v>
      </c>
      <c r="DO16" s="86" t="s">
        <v>190</v>
      </c>
      <c r="DP16" s="103" t="s">
        <v>190</v>
      </c>
      <c r="DQ16" s="176" t="s">
        <v>190</v>
      </c>
      <c r="DR16" s="218" t="s">
        <v>190</v>
      </c>
      <c r="DS16" s="86" t="s">
        <v>190</v>
      </c>
      <c r="DT16" s="81">
        <v>40.700000000000003</v>
      </c>
      <c r="DU16" s="53">
        <v>180</v>
      </c>
      <c r="DV16" s="54">
        <v>34108</v>
      </c>
      <c r="DW16" s="85">
        <v>0.64166666666666672</v>
      </c>
      <c r="DX16" s="81">
        <v>39.799999999999997</v>
      </c>
      <c r="DY16" s="53">
        <v>170</v>
      </c>
      <c r="DZ16" s="54">
        <v>33840</v>
      </c>
      <c r="EA16" s="55">
        <v>0.62638888888888888</v>
      </c>
      <c r="EB16" s="81">
        <v>42.3</v>
      </c>
      <c r="EC16" s="53">
        <v>190</v>
      </c>
      <c r="ED16" s="54">
        <v>33395</v>
      </c>
      <c r="EE16" s="85">
        <v>0.75138888888888899</v>
      </c>
      <c r="EF16" s="81">
        <v>38.9</v>
      </c>
      <c r="EG16" s="53">
        <v>160</v>
      </c>
      <c r="EH16" s="54">
        <v>33121</v>
      </c>
      <c r="EI16" s="242">
        <v>0.92152777777777783</v>
      </c>
      <c r="EJ16" s="81" t="s">
        <v>190</v>
      </c>
      <c r="EK16" s="53" t="s">
        <v>190</v>
      </c>
      <c r="EL16" s="243" t="s">
        <v>190</v>
      </c>
      <c r="EM16" s="244" t="s">
        <v>190</v>
      </c>
      <c r="EN16" s="87" t="s">
        <v>190</v>
      </c>
      <c r="EO16" s="75" t="s">
        <v>190</v>
      </c>
      <c r="EP16" s="245" t="s">
        <v>190</v>
      </c>
      <c r="EQ16" s="246" t="s">
        <v>190</v>
      </c>
      <c r="ER16" s="94"/>
      <c r="ES16" s="95"/>
      <c r="ET16" s="96"/>
      <c r="EU16" s="97"/>
      <c r="EV16" s="94"/>
      <c r="EW16" s="95"/>
      <c r="EX16" s="96"/>
      <c r="EY16" s="97"/>
      <c r="EZ16" s="47"/>
    </row>
    <row r="17" spans="1:156" ht="13.8" thickBot="1">
      <c r="A17" s="48" t="s">
        <v>27</v>
      </c>
      <c r="B17" s="49">
        <v>500</v>
      </c>
      <c r="C17" s="50">
        <v>503</v>
      </c>
      <c r="D17" s="50"/>
      <c r="E17" s="49" t="s">
        <v>28</v>
      </c>
      <c r="F17" s="51">
        <v>32289</v>
      </c>
      <c r="G17" s="52" t="s">
        <v>2</v>
      </c>
      <c r="H17" s="641">
        <f t="shared" si="0"/>
        <v>8.61</v>
      </c>
      <c r="I17" s="642">
        <f t="shared" si="1"/>
        <v>747</v>
      </c>
      <c r="J17" s="643">
        <f t="shared" si="2"/>
        <v>41529.394560185188</v>
      </c>
      <c r="K17" s="699">
        <f t="shared" si="3"/>
        <v>0.39456018518831115</v>
      </c>
      <c r="L17" s="646">
        <v>4.8600000000000003</v>
      </c>
      <c r="M17" s="652">
        <v>18</v>
      </c>
      <c r="N17" s="700">
        <v>44360</v>
      </c>
      <c r="O17" s="701">
        <v>0.71809027777635492</v>
      </c>
      <c r="P17" s="646">
        <v>4.8</v>
      </c>
      <c r="Q17" s="652">
        <v>18</v>
      </c>
      <c r="R17" s="700">
        <v>43975</v>
      </c>
      <c r="S17" s="701">
        <v>0.75624999999854481</v>
      </c>
      <c r="T17" s="264">
        <v>7.57</v>
      </c>
      <c r="U17" s="450">
        <v>328</v>
      </c>
      <c r="V17" s="54">
        <v>43698</v>
      </c>
      <c r="W17" s="287">
        <v>0.81666666666666665</v>
      </c>
      <c r="X17" s="578">
        <v>6.33</v>
      </c>
      <c r="Y17" s="53">
        <v>21</v>
      </c>
      <c r="Z17" s="54">
        <v>43304</v>
      </c>
      <c r="AA17" s="55">
        <v>0.73515046296233777</v>
      </c>
      <c r="AB17" s="264">
        <v>4.95</v>
      </c>
      <c r="AC17" s="532">
        <v>18</v>
      </c>
      <c r="AD17" s="54">
        <v>42873</v>
      </c>
      <c r="AE17" s="61">
        <v>0.52930555555555558</v>
      </c>
      <c r="AF17" s="724">
        <v>6.31</v>
      </c>
      <c r="AG17" s="245">
        <v>21</v>
      </c>
      <c r="AH17" s="56">
        <v>42570</v>
      </c>
      <c r="AI17" s="57">
        <v>0.82986111110949423</v>
      </c>
      <c r="AJ17" s="58">
        <v>6.96</v>
      </c>
      <c r="AK17" s="59">
        <v>77</v>
      </c>
      <c r="AL17" s="60">
        <v>42179</v>
      </c>
      <c r="AM17" s="61">
        <v>0.74920138889137888</v>
      </c>
      <c r="AN17" s="62">
        <v>7.26</v>
      </c>
      <c r="AO17" s="63">
        <v>199</v>
      </c>
      <c r="AP17" s="64">
        <v>41877</v>
      </c>
      <c r="AQ17" s="65">
        <v>6.2384259261307307E-2</v>
      </c>
      <c r="AR17" s="66">
        <v>8.61</v>
      </c>
      <c r="AS17" s="67">
        <v>747</v>
      </c>
      <c r="AT17" s="68">
        <v>41529.394560185188</v>
      </c>
      <c r="AU17" s="69">
        <v>0.39456018518831115</v>
      </c>
      <c r="AV17" s="87">
        <v>6.37</v>
      </c>
      <c r="AW17" s="75">
        <v>21</v>
      </c>
      <c r="AX17" s="56">
        <v>41067</v>
      </c>
      <c r="AY17" s="76">
        <v>6.1805555555555558E-2</v>
      </c>
      <c r="AZ17" s="74">
        <v>8.3000000000000007</v>
      </c>
      <c r="BA17" s="53">
        <v>622</v>
      </c>
      <c r="BB17" s="54">
        <v>40731</v>
      </c>
      <c r="BC17" s="55">
        <v>0.73888888888888893</v>
      </c>
      <c r="BD17" s="104">
        <v>7.02</v>
      </c>
      <c r="BE17" s="105">
        <v>104</v>
      </c>
      <c r="BF17" s="106">
        <v>40394</v>
      </c>
      <c r="BG17" s="107">
        <v>0.73435185185185192</v>
      </c>
      <c r="BH17" s="81">
        <v>7.12</v>
      </c>
      <c r="BI17" s="53">
        <v>145</v>
      </c>
      <c r="BJ17" s="54">
        <v>39956</v>
      </c>
      <c r="BK17" s="85">
        <v>0.7319444444444444</v>
      </c>
      <c r="BL17" s="81">
        <v>8.0399999999999991</v>
      </c>
      <c r="BM17" s="53">
        <v>517</v>
      </c>
      <c r="BN17" s="54">
        <v>39666</v>
      </c>
      <c r="BO17" s="85">
        <v>0.82430555555555562</v>
      </c>
      <c r="BP17" s="81">
        <v>6.2</v>
      </c>
      <c r="BQ17" s="53">
        <v>20</v>
      </c>
      <c r="BR17" s="54">
        <v>39196</v>
      </c>
      <c r="BS17" s="85">
        <v>0.66666666666666663</v>
      </c>
      <c r="BT17" s="81">
        <v>7</v>
      </c>
      <c r="BU17" s="53">
        <v>76</v>
      </c>
      <c r="BV17" s="54">
        <v>38942</v>
      </c>
      <c r="BW17" s="85">
        <v>0.89930555555555547</v>
      </c>
      <c r="BX17" s="81">
        <v>6.7</v>
      </c>
      <c r="BY17" s="53">
        <v>22</v>
      </c>
      <c r="BZ17" s="54">
        <v>38506</v>
      </c>
      <c r="CA17" s="85">
        <v>0.78125</v>
      </c>
      <c r="CB17" s="81">
        <v>7.8</v>
      </c>
      <c r="CC17" s="53">
        <v>420</v>
      </c>
      <c r="CD17" s="54">
        <v>38217</v>
      </c>
      <c r="CE17" s="85">
        <v>0.89097222222222217</v>
      </c>
      <c r="CF17" s="87">
        <v>6.48</v>
      </c>
      <c r="CG17" s="75">
        <v>21</v>
      </c>
      <c r="CH17" s="56">
        <v>37789</v>
      </c>
      <c r="CI17" s="86">
        <v>0.67361111111111116</v>
      </c>
      <c r="CJ17" s="81">
        <v>6.3</v>
      </c>
      <c r="CK17" s="53">
        <v>21</v>
      </c>
      <c r="CL17" s="54">
        <v>37511</v>
      </c>
      <c r="CM17" s="85">
        <v>0.79652777777777783</v>
      </c>
      <c r="CN17" s="81">
        <v>7.6</v>
      </c>
      <c r="CO17" s="53">
        <v>350</v>
      </c>
      <c r="CP17" s="54">
        <v>37077</v>
      </c>
      <c r="CQ17" s="85">
        <v>0.83750000000000002</v>
      </c>
      <c r="CR17" s="81">
        <v>8.1</v>
      </c>
      <c r="CS17" s="53">
        <v>540</v>
      </c>
      <c r="CT17" s="54">
        <v>36724</v>
      </c>
      <c r="CU17" s="85">
        <v>8.3333333333333332E-3</v>
      </c>
      <c r="CV17" s="81">
        <v>7</v>
      </c>
      <c r="CW17" s="53">
        <v>102</v>
      </c>
      <c r="CX17" s="54">
        <v>36372</v>
      </c>
      <c r="CY17" s="85">
        <v>0.80625000000000002</v>
      </c>
      <c r="CZ17" s="81">
        <v>7.3</v>
      </c>
      <c r="DA17" s="53">
        <v>222</v>
      </c>
      <c r="DB17" s="54">
        <v>36006</v>
      </c>
      <c r="DC17" s="85">
        <v>0.73958333333333337</v>
      </c>
      <c r="DD17" s="87">
        <v>7.3</v>
      </c>
      <c r="DE17" s="75">
        <v>215</v>
      </c>
      <c r="DF17" s="56">
        <v>35630</v>
      </c>
      <c r="DG17" s="86">
        <v>0.7319444444444444</v>
      </c>
      <c r="DH17" s="81">
        <v>6.37</v>
      </c>
      <c r="DI17" s="53">
        <v>21</v>
      </c>
      <c r="DJ17" s="54">
        <v>35320</v>
      </c>
      <c r="DK17" s="85">
        <v>0.65763888888888888</v>
      </c>
      <c r="DL17" s="87">
        <v>5.59</v>
      </c>
      <c r="DM17" s="75">
        <v>19</v>
      </c>
      <c r="DN17" s="56">
        <v>34846</v>
      </c>
      <c r="DO17" s="86">
        <v>1.5972222222222224E-2</v>
      </c>
      <c r="DP17" s="81">
        <v>5.7</v>
      </c>
      <c r="DQ17" s="53">
        <v>19</v>
      </c>
      <c r="DR17" s="54">
        <v>34503</v>
      </c>
      <c r="DS17" s="85">
        <v>0.625</v>
      </c>
      <c r="DT17" s="81">
        <v>7.5</v>
      </c>
      <c r="DU17" s="53">
        <v>293</v>
      </c>
      <c r="DV17" s="54">
        <v>34108</v>
      </c>
      <c r="DW17" s="85">
        <v>0.51458333333333328</v>
      </c>
      <c r="DX17" s="81">
        <v>5</v>
      </c>
      <c r="DY17" s="53">
        <v>18</v>
      </c>
      <c r="DZ17" s="54">
        <v>33802</v>
      </c>
      <c r="EA17" s="55">
        <v>0.11874999999999999</v>
      </c>
      <c r="EB17" s="87">
        <v>6.6</v>
      </c>
      <c r="EC17" s="75">
        <v>21</v>
      </c>
      <c r="ED17" s="56">
        <v>33390</v>
      </c>
      <c r="EE17" s="86">
        <v>0.76249999999999996</v>
      </c>
      <c r="EF17" s="154" t="s">
        <v>190</v>
      </c>
      <c r="EG17" s="155" t="s">
        <v>190</v>
      </c>
      <c r="EH17" s="156" t="s">
        <v>190</v>
      </c>
      <c r="EI17" s="157" t="s">
        <v>190</v>
      </c>
      <c r="EJ17" s="81" t="s">
        <v>190</v>
      </c>
      <c r="EK17" s="53" t="s">
        <v>190</v>
      </c>
      <c r="EL17" s="243" t="s">
        <v>190</v>
      </c>
      <c r="EM17" s="244" t="s">
        <v>190</v>
      </c>
      <c r="EN17" s="87" t="s">
        <v>190</v>
      </c>
      <c r="EO17" s="75" t="s">
        <v>190</v>
      </c>
      <c r="EP17" s="245" t="s">
        <v>190</v>
      </c>
      <c r="EQ17" s="246" t="s">
        <v>190</v>
      </c>
      <c r="ER17" s="94"/>
      <c r="ES17" s="95"/>
      <c r="ET17" s="96"/>
      <c r="EU17" s="97"/>
      <c r="EV17" s="94"/>
      <c r="EW17" s="95"/>
      <c r="EX17" s="96"/>
      <c r="EY17" s="97"/>
      <c r="EZ17" s="47"/>
    </row>
    <row r="18" spans="1:156" ht="13.8" thickBot="1">
      <c r="A18" s="48" t="s">
        <v>29</v>
      </c>
      <c r="B18" s="49">
        <v>600</v>
      </c>
      <c r="C18" s="50">
        <v>603</v>
      </c>
      <c r="D18" s="50"/>
      <c r="E18" s="49" t="s">
        <v>30</v>
      </c>
      <c r="F18" s="51">
        <v>32714</v>
      </c>
      <c r="G18" s="52" t="s">
        <v>2</v>
      </c>
      <c r="H18" s="641">
        <f t="shared" si="0"/>
        <v>28.1</v>
      </c>
      <c r="I18" s="642">
        <f t="shared" si="1"/>
        <v>2080</v>
      </c>
      <c r="J18" s="643">
        <f t="shared" si="2"/>
        <v>37080</v>
      </c>
      <c r="K18" s="699">
        <f t="shared" si="3"/>
        <v>0.71944444444444444</v>
      </c>
      <c r="L18" s="646">
        <v>22.31</v>
      </c>
      <c r="M18" s="652">
        <v>168</v>
      </c>
      <c r="N18" s="700">
        <v>44407</v>
      </c>
      <c r="O18" s="701">
        <v>0.78159722222335404</v>
      </c>
      <c r="P18" s="646">
        <v>22.47</v>
      </c>
      <c r="Q18" s="652">
        <v>197</v>
      </c>
      <c r="R18" s="700">
        <v>43975</v>
      </c>
      <c r="S18" s="701">
        <v>0.76622685185429873</v>
      </c>
      <c r="T18" s="264">
        <v>24.33</v>
      </c>
      <c r="U18" s="450">
        <v>754</v>
      </c>
      <c r="V18" s="54">
        <v>43698</v>
      </c>
      <c r="W18" s="287">
        <v>0.82291666666666674</v>
      </c>
      <c r="X18" s="578">
        <v>23.6</v>
      </c>
      <c r="Y18" s="53">
        <v>493</v>
      </c>
      <c r="Z18" s="54">
        <v>43305</v>
      </c>
      <c r="AA18" s="55">
        <v>0.80321759259095415</v>
      </c>
      <c r="AB18" s="264">
        <v>22.18</v>
      </c>
      <c r="AC18" s="532">
        <v>144</v>
      </c>
      <c r="AD18" s="54">
        <v>42888</v>
      </c>
      <c r="AE18" s="61">
        <v>0.59293981481481484</v>
      </c>
      <c r="AF18" s="724">
        <v>23.52</v>
      </c>
      <c r="AG18" s="245">
        <v>469</v>
      </c>
      <c r="AH18" s="56">
        <v>42570</v>
      </c>
      <c r="AI18" s="57">
        <v>0.80187499999738066</v>
      </c>
      <c r="AJ18" s="58">
        <v>23.84</v>
      </c>
      <c r="AK18" s="59">
        <v>571</v>
      </c>
      <c r="AL18" s="60">
        <v>42166</v>
      </c>
      <c r="AM18" s="61">
        <v>0.80159722222015262</v>
      </c>
      <c r="AN18" s="62">
        <v>24.6</v>
      </c>
      <c r="AO18" s="63">
        <v>856</v>
      </c>
      <c r="AP18" s="64">
        <v>41834</v>
      </c>
      <c r="AQ18" s="65">
        <v>0.95811342592787696</v>
      </c>
      <c r="AR18" s="184">
        <v>23.77</v>
      </c>
      <c r="AS18" s="185">
        <v>549</v>
      </c>
      <c r="AT18" s="186">
        <v>41494.840879629628</v>
      </c>
      <c r="AU18" s="187">
        <v>0.84087962962803431</v>
      </c>
      <c r="AV18" s="87">
        <v>23.78</v>
      </c>
      <c r="AW18" s="75">
        <v>552</v>
      </c>
      <c r="AX18" s="56">
        <v>41067</v>
      </c>
      <c r="AY18" s="76">
        <v>5.6250000000000001E-2</v>
      </c>
      <c r="AZ18" s="188">
        <v>24</v>
      </c>
      <c r="BA18" s="189">
        <v>624</v>
      </c>
      <c r="BB18" s="190">
        <v>40738</v>
      </c>
      <c r="BC18" s="191">
        <v>0.66597222222222219</v>
      </c>
      <c r="BD18" s="214">
        <v>23.07</v>
      </c>
      <c r="BE18" s="215">
        <v>304</v>
      </c>
      <c r="BF18" s="216">
        <v>40389</v>
      </c>
      <c r="BG18" s="217">
        <v>0.80694444444444446</v>
      </c>
      <c r="BH18" s="81">
        <v>24.5</v>
      </c>
      <c r="BI18" s="53">
        <v>790</v>
      </c>
      <c r="BJ18" s="54">
        <v>40004</v>
      </c>
      <c r="BK18" s="85">
        <v>0.88888888888888884</v>
      </c>
      <c r="BL18" s="81">
        <v>24.05</v>
      </c>
      <c r="BM18" s="53">
        <v>619</v>
      </c>
      <c r="BN18" s="54">
        <v>39668</v>
      </c>
      <c r="BO18" s="85">
        <v>0.85972222222222217</v>
      </c>
      <c r="BP18" s="81">
        <v>23.3</v>
      </c>
      <c r="BQ18" s="53">
        <v>392</v>
      </c>
      <c r="BR18" s="54">
        <v>39216</v>
      </c>
      <c r="BS18" s="85">
        <v>0.8256944444444444</v>
      </c>
      <c r="BT18" s="200">
        <v>24.1</v>
      </c>
      <c r="BU18" s="189">
        <v>624</v>
      </c>
      <c r="BV18" s="190">
        <v>38942</v>
      </c>
      <c r="BW18" s="201">
        <v>0.87777777777777777</v>
      </c>
      <c r="BX18" s="200">
        <v>22.2</v>
      </c>
      <c r="BY18" s="189">
        <v>131</v>
      </c>
      <c r="BZ18" s="190">
        <v>38506</v>
      </c>
      <c r="CA18" s="201">
        <v>0.72083333333333333</v>
      </c>
      <c r="CB18" s="200">
        <v>21.8</v>
      </c>
      <c r="CC18" s="189">
        <v>93</v>
      </c>
      <c r="CD18" s="190">
        <v>38217</v>
      </c>
      <c r="CE18" s="201">
        <v>0.92361111111111116</v>
      </c>
      <c r="CF18" s="149">
        <v>23.95</v>
      </c>
      <c r="CG18" s="150">
        <v>584</v>
      </c>
      <c r="CH18" s="151">
        <v>37790</v>
      </c>
      <c r="CI18" s="152">
        <v>0.83125000000000004</v>
      </c>
      <c r="CJ18" s="200">
        <v>24.4</v>
      </c>
      <c r="CK18" s="189">
        <v>770</v>
      </c>
      <c r="CL18" s="190">
        <v>37512</v>
      </c>
      <c r="CM18" s="201">
        <v>0.60763888888888895</v>
      </c>
      <c r="CN18" s="224">
        <v>28.1</v>
      </c>
      <c r="CO18" s="225">
        <v>2080</v>
      </c>
      <c r="CP18" s="226">
        <v>37080</v>
      </c>
      <c r="CQ18" s="233">
        <v>0.71944444444444444</v>
      </c>
      <c r="CR18" s="200">
        <v>23.2</v>
      </c>
      <c r="CS18" s="189">
        <v>350</v>
      </c>
      <c r="CT18" s="190">
        <v>36663</v>
      </c>
      <c r="CU18" s="201">
        <v>0.72569444444444453</v>
      </c>
      <c r="CV18" s="149">
        <v>24.91</v>
      </c>
      <c r="CW18" s="150">
        <v>947</v>
      </c>
      <c r="CX18" s="151">
        <v>36321</v>
      </c>
      <c r="CY18" s="152">
        <v>0.82777777777777783</v>
      </c>
      <c r="CZ18" s="200">
        <v>23.6</v>
      </c>
      <c r="DA18" s="189">
        <v>470</v>
      </c>
      <c r="DB18" s="190">
        <v>36001</v>
      </c>
      <c r="DC18" s="201">
        <v>0.78888888888888886</v>
      </c>
      <c r="DD18" s="149">
        <v>23.13</v>
      </c>
      <c r="DE18" s="150">
        <v>322</v>
      </c>
      <c r="DF18" s="151">
        <v>35639</v>
      </c>
      <c r="DG18" s="152">
        <v>0.76388888888888884</v>
      </c>
      <c r="DH18" s="200">
        <v>24.1</v>
      </c>
      <c r="DI18" s="189">
        <v>647</v>
      </c>
      <c r="DJ18" s="190">
        <v>35258</v>
      </c>
      <c r="DK18" s="201">
        <v>0.875</v>
      </c>
      <c r="DL18" s="149">
        <v>23.8</v>
      </c>
      <c r="DM18" s="150">
        <v>536</v>
      </c>
      <c r="DN18" s="151">
        <v>34929</v>
      </c>
      <c r="DO18" s="152">
        <v>0.9243055555555556</v>
      </c>
      <c r="DP18" s="149">
        <v>22.9</v>
      </c>
      <c r="DQ18" s="150">
        <v>262</v>
      </c>
      <c r="DR18" s="151">
        <v>34559</v>
      </c>
      <c r="DS18" s="152">
        <v>0.69513888888888886</v>
      </c>
      <c r="DT18" s="149">
        <v>23.6</v>
      </c>
      <c r="DU18" s="150">
        <v>470</v>
      </c>
      <c r="DV18" s="151">
        <v>34155</v>
      </c>
      <c r="DW18" s="152">
        <v>0.62986111111111109</v>
      </c>
      <c r="DX18" s="200">
        <v>23.3</v>
      </c>
      <c r="DY18" s="189">
        <v>376</v>
      </c>
      <c r="DZ18" s="190">
        <v>33805</v>
      </c>
      <c r="EA18" s="191">
        <v>0.70625000000000004</v>
      </c>
      <c r="EB18" s="149">
        <v>23.8</v>
      </c>
      <c r="EC18" s="150">
        <v>536</v>
      </c>
      <c r="ED18" s="151">
        <v>33374</v>
      </c>
      <c r="EE18" s="152">
        <v>0.12708333333333333</v>
      </c>
      <c r="EF18" s="200">
        <v>23.7</v>
      </c>
      <c r="EG18" s="189">
        <v>504</v>
      </c>
      <c r="EH18" s="190">
        <v>33134</v>
      </c>
      <c r="EI18" s="204">
        <v>0.74583333333333324</v>
      </c>
      <c r="EJ18" s="200" t="s">
        <v>190</v>
      </c>
      <c r="EK18" s="189" t="s">
        <v>190</v>
      </c>
      <c r="EL18" s="210" t="s">
        <v>190</v>
      </c>
      <c r="EM18" s="211" t="s">
        <v>190</v>
      </c>
      <c r="EN18" s="94"/>
      <c r="EO18" s="95"/>
      <c r="EP18" s="96"/>
      <c r="EQ18" s="97"/>
      <c r="ER18" s="94"/>
      <c r="ES18" s="95"/>
      <c r="ET18" s="96"/>
      <c r="EU18" s="97"/>
      <c r="EV18" s="94"/>
      <c r="EW18" s="95"/>
      <c r="EX18" s="96"/>
      <c r="EY18" s="97"/>
      <c r="EZ18" s="47"/>
    </row>
    <row r="19" spans="1:156" ht="13.8" thickBot="1">
      <c r="A19" s="48" t="s">
        <v>31</v>
      </c>
      <c r="B19" s="49">
        <v>610</v>
      </c>
      <c r="C19" s="50">
        <v>613</v>
      </c>
      <c r="D19" s="50"/>
      <c r="E19" s="49" t="s">
        <v>32</v>
      </c>
      <c r="F19" s="51">
        <v>32714</v>
      </c>
      <c r="G19" s="52" t="s">
        <v>2</v>
      </c>
      <c r="H19" s="641">
        <f t="shared" si="0"/>
        <v>13.9</v>
      </c>
      <c r="I19" s="642">
        <f t="shared" si="1"/>
        <v>990</v>
      </c>
      <c r="J19" s="643">
        <f t="shared" si="2"/>
        <v>33381</v>
      </c>
      <c r="K19" s="699">
        <f t="shared" si="3"/>
        <v>0.64861111111111114</v>
      </c>
      <c r="L19" s="740">
        <v>10.53</v>
      </c>
      <c r="M19" s="741">
        <v>27</v>
      </c>
      <c r="N19" s="742">
        <v>44468</v>
      </c>
      <c r="O19" s="743">
        <v>0.62149305555794854</v>
      </c>
      <c r="P19" s="646">
        <v>11.58</v>
      </c>
      <c r="Q19" s="652">
        <v>192</v>
      </c>
      <c r="R19" s="700">
        <v>43980</v>
      </c>
      <c r="S19" s="701">
        <v>0.7382638888884685</v>
      </c>
      <c r="T19" s="264">
        <v>13.73</v>
      </c>
      <c r="U19" s="450">
        <v>917</v>
      </c>
      <c r="V19" s="54">
        <v>43698</v>
      </c>
      <c r="W19" s="287">
        <v>0.80625000000000002</v>
      </c>
      <c r="X19" s="578">
        <v>12.86</v>
      </c>
      <c r="Y19" s="53">
        <v>571</v>
      </c>
      <c r="Z19" s="54">
        <v>43305</v>
      </c>
      <c r="AA19" s="55">
        <v>0.78211805555474712</v>
      </c>
      <c r="AB19" s="264">
        <v>12.16</v>
      </c>
      <c r="AC19" s="532">
        <v>341</v>
      </c>
      <c r="AD19" s="54">
        <v>42950</v>
      </c>
      <c r="AE19" s="61">
        <v>0.11451388888888887</v>
      </c>
      <c r="AF19" s="724">
        <v>12.42</v>
      </c>
      <c r="AG19" s="245">
        <v>417</v>
      </c>
      <c r="AH19" s="56">
        <v>42514</v>
      </c>
      <c r="AI19" s="57">
        <v>0.60076388889137888</v>
      </c>
      <c r="AJ19" s="58">
        <v>13.24</v>
      </c>
      <c r="AK19" s="59">
        <v>718</v>
      </c>
      <c r="AL19" s="60">
        <v>42166</v>
      </c>
      <c r="AM19" s="61">
        <v>0.80640046296321088</v>
      </c>
      <c r="AN19" s="62">
        <v>12.7</v>
      </c>
      <c r="AO19" s="63">
        <v>513</v>
      </c>
      <c r="AP19" s="64">
        <v>41911</v>
      </c>
      <c r="AQ19" s="65">
        <v>0.62454861111473292</v>
      </c>
      <c r="AR19" s="184">
        <v>12.93</v>
      </c>
      <c r="AS19" s="185">
        <v>594</v>
      </c>
      <c r="AT19" s="186">
        <v>41468.764791666668</v>
      </c>
      <c r="AU19" s="187">
        <v>0.76479166666831588</v>
      </c>
      <c r="AV19" s="81">
        <v>12.12</v>
      </c>
      <c r="AW19" s="53">
        <v>330</v>
      </c>
      <c r="AX19" s="54">
        <v>41067</v>
      </c>
      <c r="AY19" s="55">
        <v>4.9305555555555554E-2</v>
      </c>
      <c r="AZ19" s="188">
        <v>12.9</v>
      </c>
      <c r="BA19" s="189">
        <v>595</v>
      </c>
      <c r="BB19" s="190">
        <v>40738</v>
      </c>
      <c r="BC19" s="191">
        <v>0.65138888888888891</v>
      </c>
      <c r="BD19" s="214">
        <v>12.25</v>
      </c>
      <c r="BE19" s="215">
        <v>268</v>
      </c>
      <c r="BF19" s="216">
        <v>40341</v>
      </c>
      <c r="BG19" s="217">
        <v>4.8483796296296296E-2</v>
      </c>
      <c r="BH19" s="200">
        <v>11.75</v>
      </c>
      <c r="BI19" s="189">
        <v>232</v>
      </c>
      <c r="BJ19" s="190">
        <v>40031</v>
      </c>
      <c r="BK19" s="201">
        <v>0.64652777777777781</v>
      </c>
      <c r="BL19" s="200">
        <v>11.51</v>
      </c>
      <c r="BM19" s="189">
        <v>177</v>
      </c>
      <c r="BN19" s="190">
        <v>39676</v>
      </c>
      <c r="BO19" s="201">
        <v>0.4458333333333333</v>
      </c>
      <c r="BP19" s="200">
        <v>12.1</v>
      </c>
      <c r="BQ19" s="189">
        <v>312</v>
      </c>
      <c r="BR19" s="190">
        <v>39216</v>
      </c>
      <c r="BS19" s="201">
        <v>0.8208333333333333</v>
      </c>
      <c r="BT19" s="200">
        <v>11.4</v>
      </c>
      <c r="BU19" s="189">
        <v>56</v>
      </c>
      <c r="BV19" s="190">
        <v>38948</v>
      </c>
      <c r="BW19" s="201">
        <v>0.72638888888888886</v>
      </c>
      <c r="BX19" s="200">
        <v>3.1</v>
      </c>
      <c r="BY19" s="189">
        <v>410</v>
      </c>
      <c r="BZ19" s="190">
        <v>38506</v>
      </c>
      <c r="CA19" s="201">
        <v>0.7090277777777777</v>
      </c>
      <c r="CB19" s="200">
        <v>13</v>
      </c>
      <c r="CC19" s="189">
        <v>520</v>
      </c>
      <c r="CD19" s="190">
        <v>38217</v>
      </c>
      <c r="CE19" s="201">
        <v>0.71180555555555547</v>
      </c>
      <c r="CF19" s="149">
        <v>12.2</v>
      </c>
      <c r="CG19" s="150">
        <v>353</v>
      </c>
      <c r="CH19" s="151">
        <v>37734</v>
      </c>
      <c r="CI19" s="152">
        <v>0.57777777777777783</v>
      </c>
      <c r="CJ19" s="200">
        <v>12.7</v>
      </c>
      <c r="CK19" s="189">
        <v>380</v>
      </c>
      <c r="CL19" s="190">
        <v>37410</v>
      </c>
      <c r="CM19" s="201">
        <v>0.97291666666666676</v>
      </c>
      <c r="CN19" s="200">
        <v>12.7</v>
      </c>
      <c r="CO19" s="189">
        <v>512</v>
      </c>
      <c r="CP19" s="190">
        <v>37095</v>
      </c>
      <c r="CQ19" s="201">
        <v>0.68541666666666667</v>
      </c>
      <c r="CR19" s="200">
        <v>11.9</v>
      </c>
      <c r="CS19" s="189">
        <v>270</v>
      </c>
      <c r="CT19" s="190">
        <v>36724</v>
      </c>
      <c r="CU19" s="201">
        <v>3.4722222222222224E-2</v>
      </c>
      <c r="CV19" s="200">
        <v>12.89</v>
      </c>
      <c r="CW19" s="189">
        <v>579</v>
      </c>
      <c r="CX19" s="190">
        <v>36376</v>
      </c>
      <c r="CY19" s="201">
        <v>0.94166666666666676</v>
      </c>
      <c r="CZ19" s="149">
        <v>13.69</v>
      </c>
      <c r="DA19" s="150">
        <v>899</v>
      </c>
      <c r="DB19" s="151">
        <v>36022</v>
      </c>
      <c r="DC19" s="152">
        <v>0.71805555555555556</v>
      </c>
      <c r="DD19" s="149">
        <v>12.1</v>
      </c>
      <c r="DE19" s="150">
        <v>323</v>
      </c>
      <c r="DF19" s="151">
        <v>35587</v>
      </c>
      <c r="DG19" s="152">
        <v>0.94444444444444453</v>
      </c>
      <c r="DH19" s="200">
        <v>12.94</v>
      </c>
      <c r="DI19" s="189">
        <v>598</v>
      </c>
      <c r="DJ19" s="190">
        <v>35265</v>
      </c>
      <c r="DK19" s="201">
        <v>0.85416666666666663</v>
      </c>
      <c r="DL19" s="149">
        <v>13</v>
      </c>
      <c r="DM19" s="150">
        <v>620</v>
      </c>
      <c r="DN19" s="151">
        <v>34895</v>
      </c>
      <c r="DO19" s="152">
        <v>0.92708333333333337</v>
      </c>
      <c r="DP19" s="200">
        <v>12.9</v>
      </c>
      <c r="DQ19" s="189">
        <v>584</v>
      </c>
      <c r="DR19" s="190">
        <v>34559</v>
      </c>
      <c r="DS19" s="201">
        <v>0.67638888888888893</v>
      </c>
      <c r="DT19" s="200">
        <v>11.5</v>
      </c>
      <c r="DU19" s="189">
        <v>175</v>
      </c>
      <c r="DV19" s="190">
        <v>34137</v>
      </c>
      <c r="DW19" s="201">
        <v>0.96319444444444446</v>
      </c>
      <c r="DX19" s="200">
        <v>13.3</v>
      </c>
      <c r="DY19" s="189">
        <v>740</v>
      </c>
      <c r="DZ19" s="190">
        <v>33805</v>
      </c>
      <c r="EA19" s="191">
        <v>0.69305555555555554</v>
      </c>
      <c r="EB19" s="224">
        <v>13.9</v>
      </c>
      <c r="EC19" s="225">
        <v>990</v>
      </c>
      <c r="ED19" s="226">
        <v>33381</v>
      </c>
      <c r="EE19" s="233">
        <v>0.64861111111111114</v>
      </c>
      <c r="EF19" s="200">
        <v>12.8</v>
      </c>
      <c r="EG19" s="189">
        <v>548</v>
      </c>
      <c r="EH19" s="190">
        <v>33023</v>
      </c>
      <c r="EI19" s="204">
        <v>0.92013888888888884</v>
      </c>
      <c r="EJ19" s="200" t="s">
        <v>190</v>
      </c>
      <c r="EK19" s="189" t="s">
        <v>190</v>
      </c>
      <c r="EL19" s="210" t="s">
        <v>190</v>
      </c>
      <c r="EM19" s="211" t="s">
        <v>190</v>
      </c>
      <c r="EN19" s="94"/>
      <c r="EO19" s="95"/>
      <c r="EP19" s="96"/>
      <c r="EQ19" s="97"/>
      <c r="ER19" s="94"/>
      <c r="ES19" s="95"/>
      <c r="ET19" s="96"/>
      <c r="EU19" s="97"/>
      <c r="EV19" s="94"/>
      <c r="EW19" s="95"/>
      <c r="EX19" s="96"/>
      <c r="EY19" s="97"/>
      <c r="EZ19" s="47"/>
    </row>
    <row r="20" spans="1:156" ht="13.8" thickBot="1">
      <c r="A20" s="48" t="s">
        <v>33</v>
      </c>
      <c r="B20" s="49">
        <v>630</v>
      </c>
      <c r="C20" s="50">
        <v>633</v>
      </c>
      <c r="D20" s="50"/>
      <c r="E20" s="49" t="s">
        <v>34</v>
      </c>
      <c r="F20" s="51">
        <v>31926</v>
      </c>
      <c r="G20" s="52" t="s">
        <v>2</v>
      </c>
      <c r="H20" s="641">
        <f t="shared" si="0"/>
        <v>66.900000000000006</v>
      </c>
      <c r="I20" s="642">
        <f t="shared" si="1"/>
        <v>640</v>
      </c>
      <c r="J20" s="643">
        <f t="shared" si="2"/>
        <v>37080</v>
      </c>
      <c r="K20" s="699">
        <f t="shared" si="3"/>
        <v>0.72569444444444453</v>
      </c>
      <c r="L20" s="646">
        <v>3.82</v>
      </c>
      <c r="M20" s="652">
        <v>327</v>
      </c>
      <c r="N20" s="700">
        <v>44428</v>
      </c>
      <c r="O20" s="701">
        <v>0.15348379629722331</v>
      </c>
      <c r="P20" s="646">
        <v>2.17</v>
      </c>
      <c r="Q20" s="652">
        <v>175</v>
      </c>
      <c r="R20" s="700">
        <v>43980</v>
      </c>
      <c r="S20" s="701">
        <v>0.75886574073956581</v>
      </c>
      <c r="T20" s="264">
        <v>5.25</v>
      </c>
      <c r="U20" s="450">
        <v>393</v>
      </c>
      <c r="V20" s="54">
        <v>43714</v>
      </c>
      <c r="W20" s="287">
        <v>0.68819444444444444</v>
      </c>
      <c r="X20" s="578">
        <v>8.14</v>
      </c>
      <c r="Y20" s="53">
        <v>472</v>
      </c>
      <c r="Z20" s="54">
        <v>43348</v>
      </c>
      <c r="AA20" s="55">
        <v>0.15350694444350665</v>
      </c>
      <c r="AB20" s="264">
        <v>8.49</v>
      </c>
      <c r="AC20" s="532">
        <v>480</v>
      </c>
      <c r="AD20" s="54">
        <v>42942</v>
      </c>
      <c r="AE20" s="61">
        <v>0.88288194444444434</v>
      </c>
      <c r="AF20" s="724">
        <v>8.76</v>
      </c>
      <c r="AG20" s="245">
        <v>486</v>
      </c>
      <c r="AH20" s="56">
        <v>42527</v>
      </c>
      <c r="AI20" s="57">
        <v>0.74935185185313458</v>
      </c>
      <c r="AJ20" s="58">
        <v>9.64</v>
      </c>
      <c r="AK20" s="59">
        <v>505</v>
      </c>
      <c r="AL20" s="60">
        <v>42166</v>
      </c>
      <c r="AM20" s="61">
        <v>0.82641203703678912</v>
      </c>
      <c r="AN20" s="62">
        <v>18.829999999999998</v>
      </c>
      <c r="AO20" s="63">
        <v>774</v>
      </c>
      <c r="AP20" s="64">
        <v>41743</v>
      </c>
      <c r="AQ20" s="65">
        <v>8.2280092596192844E-2</v>
      </c>
      <c r="AR20" s="184">
        <v>6.08</v>
      </c>
      <c r="AS20" s="185">
        <v>420</v>
      </c>
      <c r="AT20" s="186">
        <v>41529.740636574075</v>
      </c>
      <c r="AU20" s="187">
        <v>0.74063657407532446</v>
      </c>
      <c r="AV20" s="87">
        <v>6.65</v>
      </c>
      <c r="AW20" s="75">
        <v>435</v>
      </c>
      <c r="AX20" s="56">
        <v>41067</v>
      </c>
      <c r="AY20" s="76">
        <v>7.0833333333333331E-2</v>
      </c>
      <c r="AZ20" s="188">
        <v>6.2</v>
      </c>
      <c r="BA20" s="189">
        <v>423</v>
      </c>
      <c r="BB20" s="190">
        <v>40737</v>
      </c>
      <c r="BC20" s="191">
        <v>0.95138888888888884</v>
      </c>
      <c r="BD20" s="214">
        <v>7.35</v>
      </c>
      <c r="BE20" s="215">
        <v>453</v>
      </c>
      <c r="BF20" s="216">
        <v>40389</v>
      </c>
      <c r="BG20" s="217">
        <v>0.77716435185185195</v>
      </c>
      <c r="BH20" s="200">
        <v>6.67</v>
      </c>
      <c r="BI20" s="189">
        <v>436</v>
      </c>
      <c r="BJ20" s="190">
        <v>39997</v>
      </c>
      <c r="BK20" s="201">
        <v>0.73750000000000004</v>
      </c>
      <c r="BL20" s="200">
        <v>3.94</v>
      </c>
      <c r="BM20" s="189">
        <v>332</v>
      </c>
      <c r="BN20" s="190">
        <v>39676</v>
      </c>
      <c r="BO20" s="201">
        <v>0.45624999999999999</v>
      </c>
      <c r="BP20" s="200">
        <v>3.3</v>
      </c>
      <c r="BQ20" s="189">
        <v>295</v>
      </c>
      <c r="BR20" s="190">
        <v>39238</v>
      </c>
      <c r="BS20" s="201">
        <v>0.66874999999999996</v>
      </c>
      <c r="BT20" s="200">
        <v>55.9</v>
      </c>
      <c r="BU20" s="189">
        <v>301</v>
      </c>
      <c r="BV20" s="190">
        <v>38902</v>
      </c>
      <c r="BW20" s="201">
        <v>0.90972222222222221</v>
      </c>
      <c r="BX20" s="200">
        <v>59.9</v>
      </c>
      <c r="BY20" s="189">
        <v>449</v>
      </c>
      <c r="BZ20" s="190">
        <v>38506</v>
      </c>
      <c r="CA20" s="201">
        <v>0.71597222222222223</v>
      </c>
      <c r="CB20" s="200">
        <v>59.9</v>
      </c>
      <c r="CC20" s="189">
        <v>440</v>
      </c>
      <c r="CD20" s="190">
        <v>38217</v>
      </c>
      <c r="CE20" s="201">
        <v>0.8354166666666667</v>
      </c>
      <c r="CF20" s="149">
        <v>61.46</v>
      </c>
      <c r="CG20" s="150" t="s">
        <v>174</v>
      </c>
      <c r="CH20" s="151">
        <v>37820</v>
      </c>
      <c r="CI20" s="152">
        <v>0.93819444444444444</v>
      </c>
      <c r="CJ20" s="200">
        <v>4.9000000000000004</v>
      </c>
      <c r="CK20" s="150">
        <v>370</v>
      </c>
      <c r="CL20" s="190">
        <v>37512</v>
      </c>
      <c r="CM20" s="201">
        <v>0.61527777777777781</v>
      </c>
      <c r="CN20" s="224">
        <v>66.900000000000006</v>
      </c>
      <c r="CO20" s="247">
        <v>640</v>
      </c>
      <c r="CP20" s="226">
        <v>37080</v>
      </c>
      <c r="CQ20" s="233">
        <v>0.72569444444444453</v>
      </c>
      <c r="CR20" s="200">
        <v>4.3</v>
      </c>
      <c r="CS20" s="189">
        <v>340</v>
      </c>
      <c r="CT20" s="190">
        <v>36755</v>
      </c>
      <c r="CU20" s="201">
        <v>0.71180555555555547</v>
      </c>
      <c r="CV20" s="149">
        <v>56.21</v>
      </c>
      <c r="CW20" s="150">
        <v>318</v>
      </c>
      <c r="CX20" s="151">
        <v>36332</v>
      </c>
      <c r="CY20" s="152">
        <v>0.66388888888888886</v>
      </c>
      <c r="CZ20" s="149">
        <v>62.5</v>
      </c>
      <c r="DA20" s="150">
        <v>510</v>
      </c>
      <c r="DB20" s="151">
        <v>36001</v>
      </c>
      <c r="DC20" s="152">
        <v>0.79791666666666661</v>
      </c>
      <c r="DD20" s="149">
        <v>61.9</v>
      </c>
      <c r="DE20" s="150">
        <v>497</v>
      </c>
      <c r="DF20" s="151">
        <v>35639</v>
      </c>
      <c r="DG20" s="152">
        <v>0.77847222222222223</v>
      </c>
      <c r="DH20" s="149">
        <v>60.82</v>
      </c>
      <c r="DI20" s="150">
        <v>0</v>
      </c>
      <c r="DJ20" s="151">
        <v>35258</v>
      </c>
      <c r="DK20" s="152">
        <v>0.9291666666666667</v>
      </c>
      <c r="DL20" s="149">
        <v>56.14</v>
      </c>
      <c r="DM20" s="150">
        <v>0</v>
      </c>
      <c r="DN20" s="151">
        <v>34878</v>
      </c>
      <c r="DO20" s="152">
        <v>0.71111111111111114</v>
      </c>
      <c r="DP20" s="200">
        <v>55.5</v>
      </c>
      <c r="DQ20" s="189">
        <v>154</v>
      </c>
      <c r="DR20" s="190">
        <v>34559</v>
      </c>
      <c r="DS20" s="201">
        <v>0.69027777777777777</v>
      </c>
      <c r="DT20" s="200">
        <v>56.1</v>
      </c>
      <c r="DU20" s="189">
        <v>215</v>
      </c>
      <c r="DV20" s="190">
        <v>34193</v>
      </c>
      <c r="DW20" s="201">
        <v>0.71875</v>
      </c>
      <c r="DX20" s="200">
        <v>56</v>
      </c>
      <c r="DY20" s="189">
        <v>204</v>
      </c>
      <c r="DZ20" s="190">
        <v>33840</v>
      </c>
      <c r="EA20" s="191">
        <v>0.69444444444444453</v>
      </c>
      <c r="EB20" s="149">
        <v>56.96</v>
      </c>
      <c r="EC20" s="150">
        <v>444</v>
      </c>
      <c r="ED20" s="151">
        <v>33439</v>
      </c>
      <c r="EE20" s="152">
        <v>0.7090277777777777</v>
      </c>
      <c r="EF20" s="200">
        <v>55.3</v>
      </c>
      <c r="EG20" s="189">
        <v>126</v>
      </c>
      <c r="EH20" s="190">
        <v>33102</v>
      </c>
      <c r="EI20" s="204">
        <v>0.64375000000000004</v>
      </c>
      <c r="EJ20" s="200" t="s">
        <v>190</v>
      </c>
      <c r="EK20" s="189" t="s">
        <v>190</v>
      </c>
      <c r="EL20" s="210" t="s">
        <v>190</v>
      </c>
      <c r="EM20" s="211" t="s">
        <v>190</v>
      </c>
      <c r="EN20" s="200" t="s">
        <v>190</v>
      </c>
      <c r="EO20" s="189" t="s">
        <v>190</v>
      </c>
      <c r="EP20" s="248" t="s">
        <v>190</v>
      </c>
      <c r="EQ20" s="211" t="s">
        <v>190</v>
      </c>
      <c r="ER20" s="200" t="s">
        <v>190</v>
      </c>
      <c r="ES20" s="189" t="s">
        <v>190</v>
      </c>
      <c r="ET20" s="248" t="s">
        <v>190</v>
      </c>
      <c r="EU20" s="211" t="s">
        <v>190</v>
      </c>
      <c r="EV20" s="94"/>
      <c r="EW20" s="95"/>
      <c r="EX20" s="96"/>
      <c r="EY20" s="97"/>
      <c r="EZ20" s="47"/>
    </row>
    <row r="21" spans="1:156" ht="13.8" thickBot="1">
      <c r="A21" s="48" t="s">
        <v>35</v>
      </c>
      <c r="B21" s="49">
        <v>640</v>
      </c>
      <c r="C21" s="249">
        <v>643</v>
      </c>
      <c r="D21" s="50"/>
      <c r="E21" s="49" t="s">
        <v>36</v>
      </c>
      <c r="F21" s="51">
        <v>32757</v>
      </c>
      <c r="G21" s="52" t="s">
        <v>2</v>
      </c>
      <c r="H21" s="641">
        <f t="shared" si="0"/>
        <v>6.95</v>
      </c>
      <c r="I21" s="642">
        <f t="shared" si="1"/>
        <v>1669</v>
      </c>
      <c r="J21" s="643">
        <f t="shared" si="2"/>
        <v>41771</v>
      </c>
      <c r="K21" s="699">
        <f t="shared" si="3"/>
        <v>0.45449074073985685</v>
      </c>
      <c r="L21" s="646">
        <v>2.91</v>
      </c>
      <c r="M21" s="652">
        <v>473</v>
      </c>
      <c r="N21" s="700">
        <v>44372</v>
      </c>
      <c r="O21" s="701">
        <v>0.72317129629664123</v>
      </c>
      <c r="P21" s="646">
        <v>1.23</v>
      </c>
      <c r="Q21" s="652">
        <v>96</v>
      </c>
      <c r="R21" s="700">
        <v>43975</v>
      </c>
      <c r="S21" s="701">
        <v>0.76394675925985212</v>
      </c>
      <c r="T21" s="264">
        <v>2.04</v>
      </c>
      <c r="U21" s="450">
        <v>206</v>
      </c>
      <c r="V21" s="54">
        <v>43617</v>
      </c>
      <c r="W21" s="287">
        <v>0.62777777777777777</v>
      </c>
      <c r="X21" s="578">
        <v>3.38</v>
      </c>
      <c r="Y21" s="53">
        <v>654</v>
      </c>
      <c r="Z21" s="54">
        <v>43348</v>
      </c>
      <c r="AA21" s="55">
        <v>0.17135416666860692</v>
      </c>
      <c r="AB21" s="264">
        <v>3.27</v>
      </c>
      <c r="AC21" s="532">
        <v>612</v>
      </c>
      <c r="AD21" s="54">
        <v>42942</v>
      </c>
      <c r="AE21" s="61">
        <v>0.93482638888888892</v>
      </c>
      <c r="AF21" s="724">
        <v>3.64</v>
      </c>
      <c r="AG21" s="245">
        <v>750</v>
      </c>
      <c r="AH21" s="56">
        <v>42527</v>
      </c>
      <c r="AI21" s="57">
        <v>0.75562499999796273</v>
      </c>
      <c r="AJ21" s="58">
        <v>5.7</v>
      </c>
      <c r="AK21" s="59">
        <v>1412</v>
      </c>
      <c r="AL21" s="60">
        <v>42166</v>
      </c>
      <c r="AM21" s="61">
        <v>0.80456018518452765</v>
      </c>
      <c r="AN21" s="250">
        <v>6.95</v>
      </c>
      <c r="AO21" s="251">
        <v>1669</v>
      </c>
      <c r="AP21" s="252">
        <v>41771</v>
      </c>
      <c r="AQ21" s="253">
        <v>0.45449074073985685</v>
      </c>
      <c r="AR21" s="184">
        <v>5.19</v>
      </c>
      <c r="AS21" s="185">
        <v>1303</v>
      </c>
      <c r="AT21" s="186">
        <v>41470.55605324074</v>
      </c>
      <c r="AU21" s="187">
        <v>0.55605324073985685</v>
      </c>
      <c r="AV21" s="87">
        <v>3.02</v>
      </c>
      <c r="AW21" s="75">
        <v>513</v>
      </c>
      <c r="AX21" s="56">
        <v>41067</v>
      </c>
      <c r="AY21" s="76">
        <v>8.0555555555555561E-2</v>
      </c>
      <c r="AZ21" s="212">
        <v>3</v>
      </c>
      <c r="BA21" s="150">
        <v>507</v>
      </c>
      <c r="BB21" s="151">
        <v>40737</v>
      </c>
      <c r="BC21" s="213">
        <v>0.96944444444444444</v>
      </c>
      <c r="BD21" s="214">
        <v>3.85</v>
      </c>
      <c r="BE21" s="215">
        <v>832</v>
      </c>
      <c r="BF21" s="216">
        <v>40389</v>
      </c>
      <c r="BG21" s="217">
        <v>0.7944444444444444</v>
      </c>
      <c r="BH21" s="149">
        <v>3.6</v>
      </c>
      <c r="BI21" s="150">
        <v>734</v>
      </c>
      <c r="BJ21" s="151">
        <v>39997</v>
      </c>
      <c r="BK21" s="152">
        <v>0.75208333333333333</v>
      </c>
      <c r="BL21" s="149">
        <v>2.8</v>
      </c>
      <c r="BM21" s="150">
        <v>434</v>
      </c>
      <c r="BN21" s="151">
        <v>39676</v>
      </c>
      <c r="BO21" s="152">
        <v>0.47499999999999998</v>
      </c>
      <c r="BP21" s="149">
        <v>1.8</v>
      </c>
      <c r="BQ21" s="150">
        <v>177</v>
      </c>
      <c r="BR21" s="151">
        <v>39299</v>
      </c>
      <c r="BS21" s="152">
        <v>0.76597222222222217</v>
      </c>
      <c r="BT21" s="254">
        <f>79-80</f>
        <v>-1</v>
      </c>
      <c r="BU21" s="255">
        <v>67</v>
      </c>
      <c r="BV21" s="256">
        <v>38942</v>
      </c>
      <c r="BW21" s="257">
        <v>0.89166666666666661</v>
      </c>
      <c r="BX21" s="254">
        <f>81-80</f>
        <v>1</v>
      </c>
      <c r="BY21" s="255">
        <v>539</v>
      </c>
      <c r="BZ21" s="256">
        <v>38506</v>
      </c>
      <c r="CA21" s="257">
        <v>0.71597222222222223</v>
      </c>
      <c r="CB21" s="254">
        <f>80.1-80</f>
        <v>9.9999999999994316E-2</v>
      </c>
      <c r="CC21" s="255">
        <v>280</v>
      </c>
      <c r="CD21" s="256">
        <v>38217</v>
      </c>
      <c r="CE21" s="257">
        <v>0.82847222222222217</v>
      </c>
      <c r="CF21" s="254">
        <f>82.74-80</f>
        <v>2.7399999999999949</v>
      </c>
      <c r="CG21" s="255">
        <v>1183</v>
      </c>
      <c r="CH21" s="256">
        <v>37828</v>
      </c>
      <c r="CI21" s="257">
        <v>0.82708333333333339</v>
      </c>
      <c r="CJ21" s="254">
        <f>81.5-80</f>
        <v>1.5</v>
      </c>
      <c r="CK21" s="255">
        <v>730</v>
      </c>
      <c r="CL21" s="256">
        <v>37512</v>
      </c>
      <c r="CM21" s="257">
        <v>0.625</v>
      </c>
      <c r="CN21" s="254">
        <f>85.8-80</f>
        <v>5.7999999999999972</v>
      </c>
      <c r="CO21" s="255">
        <v>2028</v>
      </c>
      <c r="CP21" s="256">
        <v>37080</v>
      </c>
      <c r="CQ21" s="257">
        <v>0.71736111111111101</v>
      </c>
      <c r="CR21" s="254">
        <f>80.4-80</f>
        <v>0.40000000000000568</v>
      </c>
      <c r="CS21" s="255">
        <v>370</v>
      </c>
      <c r="CT21" s="256">
        <v>36723</v>
      </c>
      <c r="CU21" s="257">
        <v>0.96111111111111114</v>
      </c>
      <c r="CV21" s="254">
        <f>80.2-80</f>
        <v>0.20000000000000284</v>
      </c>
      <c r="CW21" s="255">
        <v>319</v>
      </c>
      <c r="CX21" s="256">
        <v>36360</v>
      </c>
      <c r="CY21" s="257">
        <v>0.75555555555555554</v>
      </c>
      <c r="CZ21" s="254">
        <f>83.1-80</f>
        <v>3.0999999999999943</v>
      </c>
      <c r="DA21" s="255">
        <v>1287</v>
      </c>
      <c r="DB21" s="256">
        <v>36001</v>
      </c>
      <c r="DC21" s="257">
        <v>0.79583333333333339</v>
      </c>
      <c r="DD21" s="165">
        <f>85.9-80</f>
        <v>5.9000000000000057</v>
      </c>
      <c r="DE21" s="166">
        <v>2040</v>
      </c>
      <c r="DF21" s="167">
        <v>35639</v>
      </c>
      <c r="DG21" s="174">
        <v>0.76875000000000004</v>
      </c>
      <c r="DH21" s="254">
        <f>82.46-80</f>
        <v>2.4599999999999937</v>
      </c>
      <c r="DI21" s="255">
        <v>1095</v>
      </c>
      <c r="DJ21" s="256">
        <v>35258</v>
      </c>
      <c r="DK21" s="257">
        <v>0.92847222222222225</v>
      </c>
      <c r="DL21" s="254">
        <f>82-80</f>
        <v>2</v>
      </c>
      <c r="DM21" s="255">
        <v>927</v>
      </c>
      <c r="DN21" s="256">
        <v>34929</v>
      </c>
      <c r="DO21" s="257">
        <v>0.90972222222222221</v>
      </c>
      <c r="DP21" s="254">
        <f>81.6-80</f>
        <v>1.5999999999999943</v>
      </c>
      <c r="DQ21" s="255">
        <v>765</v>
      </c>
      <c r="DR21" s="256">
        <v>34559</v>
      </c>
      <c r="DS21" s="257">
        <v>0.69374999999999998</v>
      </c>
      <c r="DT21" s="254">
        <f>80.9-80</f>
        <v>0.90000000000000568</v>
      </c>
      <c r="DU21" s="255">
        <v>518</v>
      </c>
      <c r="DV21" s="256">
        <v>34137</v>
      </c>
      <c r="DW21" s="257">
        <v>0.73888888888888893</v>
      </c>
      <c r="DX21" s="254">
        <f>81.2-80</f>
        <v>1.2000000000000028</v>
      </c>
      <c r="DY21" s="255">
        <v>606</v>
      </c>
      <c r="DZ21" s="256">
        <v>33840</v>
      </c>
      <c r="EA21" s="258">
        <v>0.69374999999999998</v>
      </c>
      <c r="EB21" s="254">
        <f>83.9-80</f>
        <v>3.9000000000000057</v>
      </c>
      <c r="EC21" s="255">
        <v>1461</v>
      </c>
      <c r="ED21" s="256">
        <v>33452</v>
      </c>
      <c r="EE21" s="257">
        <v>0.7715277777777777</v>
      </c>
      <c r="EF21" s="254">
        <f>83.5-80</f>
        <v>3.5</v>
      </c>
      <c r="EG21" s="255">
        <v>1389</v>
      </c>
      <c r="EH21" s="256">
        <v>33100</v>
      </c>
      <c r="EI21" s="259">
        <v>0.69652777777777775</v>
      </c>
      <c r="EJ21" s="254" t="s">
        <v>190</v>
      </c>
      <c r="EK21" s="255" t="s">
        <v>190</v>
      </c>
      <c r="EL21" s="260" t="s">
        <v>190</v>
      </c>
      <c r="EM21" s="261" t="s">
        <v>190</v>
      </c>
      <c r="EN21" s="94"/>
      <c r="EO21" s="95"/>
      <c r="EP21" s="96"/>
      <c r="EQ21" s="97"/>
      <c r="ER21" s="94"/>
      <c r="ES21" s="95"/>
      <c r="ET21" s="96"/>
      <c r="EU21" s="97"/>
      <c r="EV21" s="94"/>
      <c r="EW21" s="95"/>
      <c r="EX21" s="96"/>
      <c r="EY21" s="97"/>
      <c r="EZ21" s="262" t="s">
        <v>235</v>
      </c>
    </row>
    <row r="22" spans="1:156" ht="13.8" thickBot="1">
      <c r="A22" s="263" t="s">
        <v>37</v>
      </c>
      <c r="B22" s="49">
        <v>650</v>
      </c>
      <c r="C22" s="50">
        <v>653</v>
      </c>
      <c r="D22" s="50"/>
      <c r="E22" s="49" t="s">
        <v>152</v>
      </c>
      <c r="F22" s="51">
        <v>38224</v>
      </c>
      <c r="G22" s="52" t="s">
        <v>24</v>
      </c>
      <c r="H22" s="641">
        <f t="shared" si="0"/>
        <v>8.89</v>
      </c>
      <c r="I22" s="642">
        <f t="shared" si="1"/>
        <v>1067</v>
      </c>
      <c r="J22" s="643">
        <f t="shared" si="2"/>
        <v>42166</v>
      </c>
      <c r="K22" s="699">
        <f t="shared" si="3"/>
        <v>0.82061342592351139</v>
      </c>
      <c r="L22" s="646">
        <v>5.47</v>
      </c>
      <c r="M22" s="652">
        <v>446</v>
      </c>
      <c r="N22" s="700">
        <v>44372</v>
      </c>
      <c r="O22" s="701">
        <v>0.74393518518627388</v>
      </c>
      <c r="P22" s="646">
        <v>4.59</v>
      </c>
      <c r="Q22" s="652">
        <v>304</v>
      </c>
      <c r="R22" s="700">
        <v>43975</v>
      </c>
      <c r="S22" s="701">
        <v>0.77570601851766696</v>
      </c>
      <c r="T22" s="264">
        <v>5.0199999999999996</v>
      </c>
      <c r="U22" s="450">
        <v>369</v>
      </c>
      <c r="V22" s="54">
        <v>43617</v>
      </c>
      <c r="W22" s="287">
        <v>0.65208333333333335</v>
      </c>
      <c r="X22" s="578">
        <v>6.25</v>
      </c>
      <c r="Y22" s="53">
        <v>600</v>
      </c>
      <c r="Z22" s="54">
        <v>43348</v>
      </c>
      <c r="AA22" s="55">
        <v>0.18158564814802958</v>
      </c>
      <c r="AB22" s="264">
        <v>6.13</v>
      </c>
      <c r="AC22" s="532">
        <v>574</v>
      </c>
      <c r="AD22" s="54">
        <v>42942</v>
      </c>
      <c r="AE22" s="61">
        <v>0.95589120370370362</v>
      </c>
      <c r="AF22" s="724">
        <v>5.66</v>
      </c>
      <c r="AG22" s="245">
        <v>481</v>
      </c>
      <c r="AH22" s="56">
        <v>42527</v>
      </c>
      <c r="AI22" s="57">
        <v>0.78184027777751908</v>
      </c>
      <c r="AJ22" s="206">
        <v>8.89</v>
      </c>
      <c r="AK22" s="207">
        <v>1067</v>
      </c>
      <c r="AL22" s="208">
        <v>42166</v>
      </c>
      <c r="AM22" s="209">
        <v>0.82061342592351139</v>
      </c>
      <c r="AN22" s="62">
        <v>6.05</v>
      </c>
      <c r="AO22" s="63">
        <v>559</v>
      </c>
      <c r="AP22" s="64">
        <v>41834</v>
      </c>
      <c r="AQ22" s="65">
        <v>0.97435185185167938</v>
      </c>
      <c r="AR22" s="184">
        <v>5.96</v>
      </c>
      <c r="AS22" s="185">
        <v>540</v>
      </c>
      <c r="AT22" s="186">
        <v>41470.571828703702</v>
      </c>
      <c r="AU22" s="187">
        <v>0.57182870370161254</v>
      </c>
      <c r="AV22" s="87">
        <v>5.13</v>
      </c>
      <c r="AW22" s="75">
        <v>388</v>
      </c>
      <c r="AX22" s="56">
        <v>41099</v>
      </c>
      <c r="AY22" s="76">
        <v>0.4548611111111111</v>
      </c>
      <c r="AZ22" s="188">
        <v>5.54</v>
      </c>
      <c r="BA22" s="189">
        <v>460</v>
      </c>
      <c r="BB22" s="190">
        <v>40738</v>
      </c>
      <c r="BC22" s="191">
        <v>0.6645833333333333</v>
      </c>
      <c r="BD22" s="214">
        <v>6.56</v>
      </c>
      <c r="BE22" s="215">
        <v>618</v>
      </c>
      <c r="BF22" s="216">
        <v>40389</v>
      </c>
      <c r="BG22" s="217">
        <v>0.80936342592592592</v>
      </c>
      <c r="BH22" s="200">
        <v>7.27</v>
      </c>
      <c r="BI22" s="189">
        <v>659</v>
      </c>
      <c r="BJ22" s="190">
        <v>40031</v>
      </c>
      <c r="BK22" s="201">
        <v>0.65972222222222221</v>
      </c>
      <c r="BL22" s="200">
        <v>6.36</v>
      </c>
      <c r="BM22" s="189">
        <v>607</v>
      </c>
      <c r="BN22" s="190">
        <v>39668</v>
      </c>
      <c r="BO22" s="201">
        <v>0.85833333333333339</v>
      </c>
      <c r="BP22" s="200">
        <v>5.7</v>
      </c>
      <c r="BQ22" s="189">
        <v>490</v>
      </c>
      <c r="BR22" s="190">
        <v>39196</v>
      </c>
      <c r="BS22" s="201">
        <v>0.58402777777777781</v>
      </c>
      <c r="BT22" s="200">
        <v>5.0999999999999996</v>
      </c>
      <c r="BU22" s="189">
        <v>500</v>
      </c>
      <c r="BV22" s="190">
        <v>38948</v>
      </c>
      <c r="BW22" s="201">
        <v>0.73888888888888893</v>
      </c>
      <c r="BX22" s="81">
        <v>8.49</v>
      </c>
      <c r="BY22" s="53">
        <v>930</v>
      </c>
      <c r="BZ22" s="54">
        <v>38506</v>
      </c>
      <c r="CA22" s="85">
        <v>0.73055555555555562</v>
      </c>
      <c r="CB22" s="81" t="s">
        <v>194</v>
      </c>
      <c r="CC22" s="82" t="s">
        <v>194</v>
      </c>
      <c r="CD22" s="264" t="s">
        <v>194</v>
      </c>
      <c r="CE22" s="85" t="s">
        <v>194</v>
      </c>
      <c r="CF22" s="265"/>
      <c r="CG22" s="266"/>
      <c r="CH22" s="267"/>
      <c r="CI22" s="268"/>
      <c r="CJ22" s="265"/>
      <c r="CK22" s="266"/>
      <c r="CL22" s="267"/>
      <c r="CM22" s="268"/>
      <c r="CN22" s="265"/>
      <c r="CO22" s="266"/>
      <c r="CP22" s="267"/>
      <c r="CQ22" s="268"/>
      <c r="CR22" s="265"/>
      <c r="CS22" s="266"/>
      <c r="CT22" s="267"/>
      <c r="CU22" s="268"/>
      <c r="CV22" s="265"/>
      <c r="CW22" s="266"/>
      <c r="CX22" s="269"/>
      <c r="CY22" s="270"/>
      <c r="CZ22" s="265"/>
      <c r="DA22" s="266"/>
      <c r="DB22" s="267"/>
      <c r="DC22" s="268"/>
      <c r="DD22" s="265"/>
      <c r="DE22" s="266"/>
      <c r="DF22" s="267"/>
      <c r="DG22" s="268"/>
      <c r="DH22" s="265"/>
      <c r="DI22" s="266"/>
      <c r="DJ22" s="267"/>
      <c r="DK22" s="268"/>
      <c r="DL22" s="265"/>
      <c r="DM22" s="266"/>
      <c r="DN22" s="267"/>
      <c r="DO22" s="268"/>
      <c r="DP22" s="265"/>
      <c r="DQ22" s="266"/>
      <c r="DR22" s="267"/>
      <c r="DS22" s="268"/>
      <c r="DT22" s="265"/>
      <c r="DU22" s="266"/>
      <c r="DV22" s="267"/>
      <c r="DW22" s="268"/>
      <c r="DX22" s="265"/>
      <c r="DY22" s="266"/>
      <c r="DZ22" s="267"/>
      <c r="EA22" s="271"/>
      <c r="EB22" s="265"/>
      <c r="EC22" s="266"/>
      <c r="ED22" s="267"/>
      <c r="EE22" s="268"/>
      <c r="EF22" s="265"/>
      <c r="EG22" s="266"/>
      <c r="EH22" s="267"/>
      <c r="EI22" s="272"/>
      <c r="EJ22" s="94"/>
      <c r="EK22" s="95"/>
      <c r="EL22" s="219"/>
      <c r="EM22" s="97"/>
      <c r="EN22" s="94"/>
      <c r="EO22" s="95"/>
      <c r="EP22" s="96"/>
      <c r="EQ22" s="97"/>
      <c r="ER22" s="94"/>
      <c r="ES22" s="95"/>
      <c r="ET22" s="96"/>
      <c r="EU22" s="97"/>
      <c r="EV22" s="94"/>
      <c r="EW22" s="95"/>
      <c r="EX22" s="96"/>
      <c r="EY22" s="97"/>
      <c r="EZ22" s="47"/>
    </row>
    <row r="23" spans="1:156" ht="13.8" thickBot="1">
      <c r="A23" s="263" t="s">
        <v>37</v>
      </c>
      <c r="B23" s="49">
        <v>650</v>
      </c>
      <c r="C23" s="100">
        <v>654</v>
      </c>
      <c r="D23" s="50"/>
      <c r="E23" s="49" t="s">
        <v>38</v>
      </c>
      <c r="F23" s="51">
        <v>38224</v>
      </c>
      <c r="G23" s="52" t="s">
        <v>24</v>
      </c>
      <c r="H23" s="641">
        <f t="shared" si="0"/>
        <v>11.25</v>
      </c>
      <c r="I23" s="642" t="str">
        <f t="shared" si="1"/>
        <v>N/A</v>
      </c>
      <c r="J23" s="643">
        <f t="shared" si="2"/>
        <v>42166</v>
      </c>
      <c r="K23" s="699">
        <f t="shared" si="3"/>
        <v>0.89653935185197042</v>
      </c>
      <c r="L23" s="646">
        <v>3.05</v>
      </c>
      <c r="M23" s="652">
        <v>3</v>
      </c>
      <c r="N23" s="700">
        <v>44372</v>
      </c>
      <c r="O23" s="701">
        <v>0.92365740740933688</v>
      </c>
      <c r="P23" s="646">
        <v>0.39</v>
      </c>
      <c r="Q23" s="652">
        <v>0</v>
      </c>
      <c r="R23" s="700">
        <v>44019</v>
      </c>
      <c r="S23" s="701">
        <v>0.54968750000261934</v>
      </c>
      <c r="T23" s="264">
        <v>0.23</v>
      </c>
      <c r="U23" s="450">
        <v>0</v>
      </c>
      <c r="V23" s="54">
        <v>43685</v>
      </c>
      <c r="W23" s="287">
        <v>0.59444444444444444</v>
      </c>
      <c r="X23" s="578">
        <v>3.96</v>
      </c>
      <c r="Y23" s="53">
        <v>4</v>
      </c>
      <c r="Z23" s="54">
        <v>43349</v>
      </c>
      <c r="AA23" s="55">
        <v>0.57337962962628808</v>
      </c>
      <c r="AB23" s="264">
        <v>3.04</v>
      </c>
      <c r="AC23" s="532">
        <v>3</v>
      </c>
      <c r="AD23" s="54">
        <v>42943</v>
      </c>
      <c r="AE23" s="61">
        <v>1.4618055555555556E-2</v>
      </c>
      <c r="AF23" s="724">
        <v>1.35</v>
      </c>
      <c r="AG23" s="245" t="s">
        <v>178</v>
      </c>
      <c r="AH23" s="56">
        <v>42527</v>
      </c>
      <c r="AI23" s="57">
        <v>0.8216898148166365</v>
      </c>
      <c r="AJ23" s="206">
        <v>11.25</v>
      </c>
      <c r="AK23" s="207" t="s">
        <v>178</v>
      </c>
      <c r="AL23" s="208">
        <v>42166</v>
      </c>
      <c r="AM23" s="209">
        <v>0.89653935185197042</v>
      </c>
      <c r="AN23" s="62">
        <v>1.74</v>
      </c>
      <c r="AO23" s="63" t="s">
        <v>178</v>
      </c>
      <c r="AP23" s="64">
        <v>41835</v>
      </c>
      <c r="AQ23" s="65">
        <v>1.4895833330228925E-2</v>
      </c>
      <c r="AR23" s="184">
        <v>1.45</v>
      </c>
      <c r="AS23" s="185" t="s">
        <v>178</v>
      </c>
      <c r="AT23" s="186">
        <v>41470.598321759258</v>
      </c>
      <c r="AU23" s="187">
        <v>0.59832175925839692</v>
      </c>
      <c r="AV23" s="87">
        <v>0.11</v>
      </c>
      <c r="AW23" s="75" t="s">
        <v>178</v>
      </c>
      <c r="AX23" s="56">
        <v>41160</v>
      </c>
      <c r="AY23" s="76">
        <v>0.49444444444444446</v>
      </c>
      <c r="AZ23" s="212">
        <v>0.85</v>
      </c>
      <c r="BA23" s="75" t="s">
        <v>178</v>
      </c>
      <c r="BB23" s="151">
        <v>40738</v>
      </c>
      <c r="BC23" s="213">
        <v>0.69930555555555562</v>
      </c>
      <c r="BD23" s="214">
        <v>4.17</v>
      </c>
      <c r="BE23" s="105" t="s">
        <v>178</v>
      </c>
      <c r="BF23" s="216">
        <v>40389</v>
      </c>
      <c r="BG23" s="217">
        <v>0.85538194444444438</v>
      </c>
      <c r="BH23" s="200">
        <v>4.53</v>
      </c>
      <c r="BI23" s="53" t="s">
        <v>178</v>
      </c>
      <c r="BJ23" s="190">
        <v>39997</v>
      </c>
      <c r="BK23" s="201">
        <v>0.7909722222222223</v>
      </c>
      <c r="BL23" s="200">
        <v>4</v>
      </c>
      <c r="BM23" s="53" t="s">
        <v>178</v>
      </c>
      <c r="BN23" s="190">
        <v>39668</v>
      </c>
      <c r="BO23" s="201">
        <v>0.89097222222222217</v>
      </c>
      <c r="BP23" s="200">
        <v>0.2</v>
      </c>
      <c r="BQ23" s="53" t="s">
        <v>178</v>
      </c>
      <c r="BR23" s="190">
        <v>39216</v>
      </c>
      <c r="BS23" s="201">
        <v>0.8256944444444444</v>
      </c>
      <c r="BT23" s="200">
        <v>0.3</v>
      </c>
      <c r="BU23" s="53" t="s">
        <v>178</v>
      </c>
      <c r="BV23" s="190">
        <v>38948</v>
      </c>
      <c r="BW23" s="201">
        <v>0.73819444444444438</v>
      </c>
      <c r="BX23" s="81">
        <v>6.1</v>
      </c>
      <c r="BY23" s="53" t="s">
        <v>178</v>
      </c>
      <c r="BZ23" s="54">
        <v>38506</v>
      </c>
      <c r="CA23" s="85">
        <v>0.77916666666666667</v>
      </c>
      <c r="CB23" s="149">
        <v>4.5</v>
      </c>
      <c r="CC23" s="75" t="s">
        <v>178</v>
      </c>
      <c r="CD23" s="151">
        <v>38257</v>
      </c>
      <c r="CE23" s="152">
        <v>0.85833333333333339</v>
      </c>
      <c r="CF23" s="265"/>
      <c r="CG23" s="266"/>
      <c r="CH23" s="267"/>
      <c r="CI23" s="268"/>
      <c r="CJ23" s="265"/>
      <c r="CK23" s="266"/>
      <c r="CL23" s="267"/>
      <c r="CM23" s="268"/>
      <c r="CN23" s="265"/>
      <c r="CO23" s="266"/>
      <c r="CP23" s="267"/>
      <c r="CQ23" s="268"/>
      <c r="CR23" s="265"/>
      <c r="CS23" s="266"/>
      <c r="CT23" s="267"/>
      <c r="CU23" s="268"/>
      <c r="CV23" s="265"/>
      <c r="CW23" s="266"/>
      <c r="CX23" s="267"/>
      <c r="CY23" s="268"/>
      <c r="CZ23" s="265"/>
      <c r="DA23" s="266"/>
      <c r="DB23" s="267"/>
      <c r="DC23" s="268"/>
      <c r="DD23" s="265"/>
      <c r="DE23" s="266"/>
      <c r="DF23" s="267"/>
      <c r="DG23" s="268"/>
      <c r="DH23" s="265"/>
      <c r="DI23" s="266"/>
      <c r="DJ23" s="267"/>
      <c r="DK23" s="268"/>
      <c r="DL23" s="265"/>
      <c r="DM23" s="266"/>
      <c r="DN23" s="267"/>
      <c r="DO23" s="268"/>
      <c r="DP23" s="265"/>
      <c r="DQ23" s="266"/>
      <c r="DR23" s="267"/>
      <c r="DS23" s="268"/>
      <c r="DT23" s="265"/>
      <c r="DU23" s="266"/>
      <c r="DV23" s="267"/>
      <c r="DW23" s="268"/>
      <c r="DX23" s="265"/>
      <c r="DY23" s="266"/>
      <c r="DZ23" s="267"/>
      <c r="EA23" s="271"/>
      <c r="EB23" s="265"/>
      <c r="EC23" s="266"/>
      <c r="ED23" s="267"/>
      <c r="EE23" s="268"/>
      <c r="EF23" s="265"/>
      <c r="EG23" s="266"/>
      <c r="EH23" s="267"/>
      <c r="EI23" s="272"/>
      <c r="EJ23" s="94"/>
      <c r="EK23" s="95"/>
      <c r="EL23" s="219"/>
      <c r="EM23" s="97"/>
      <c r="EN23" s="94"/>
      <c r="EO23" s="95"/>
      <c r="EP23" s="96"/>
      <c r="EQ23" s="97"/>
      <c r="ER23" s="94"/>
      <c r="ES23" s="95"/>
      <c r="ET23" s="96"/>
      <c r="EU23" s="97"/>
      <c r="EV23" s="94"/>
      <c r="EW23" s="95"/>
      <c r="EX23" s="96"/>
      <c r="EY23" s="97"/>
      <c r="EZ23" s="47"/>
    </row>
    <row r="24" spans="1:156" ht="13.8" thickBot="1">
      <c r="A24" s="48" t="s">
        <v>39</v>
      </c>
      <c r="B24" s="49">
        <v>700</v>
      </c>
      <c r="C24" s="50">
        <v>703</v>
      </c>
      <c r="D24" s="50"/>
      <c r="E24" s="49" t="s">
        <v>40</v>
      </c>
      <c r="F24" s="51">
        <v>32819</v>
      </c>
      <c r="G24" s="52" t="s">
        <v>2</v>
      </c>
      <c r="H24" s="641">
        <f t="shared" si="0"/>
        <v>8.8000000000000007</v>
      </c>
      <c r="I24" s="642">
        <f t="shared" si="1"/>
        <v>1690</v>
      </c>
      <c r="J24" s="643">
        <f t="shared" si="2"/>
        <v>39299</v>
      </c>
      <c r="K24" s="699">
        <f t="shared" si="3"/>
        <v>0.85555555555555562</v>
      </c>
      <c r="L24" s="551"/>
      <c r="M24" s="538"/>
      <c r="N24" s="273"/>
      <c r="O24" s="739"/>
      <c r="P24" s="551"/>
      <c r="Q24" s="538"/>
      <c r="R24" s="273"/>
      <c r="S24" s="640"/>
      <c r="T24" s="544"/>
      <c r="U24" s="551"/>
      <c r="V24" s="127"/>
      <c r="W24" s="609"/>
      <c r="X24" s="750"/>
      <c r="Y24" s="751"/>
      <c r="Z24" s="751"/>
      <c r="AA24" s="752"/>
      <c r="AB24" s="756" t="s">
        <v>285</v>
      </c>
      <c r="AC24" s="756"/>
      <c r="AD24" s="756"/>
      <c r="AE24" s="757"/>
      <c r="AF24" s="220"/>
      <c r="AG24" s="221"/>
      <c r="AH24" s="222" t="s">
        <v>261</v>
      </c>
      <c r="AI24" s="223"/>
      <c r="AJ24" s="58"/>
      <c r="AK24" s="59"/>
      <c r="AL24" s="208" t="s">
        <v>238</v>
      </c>
      <c r="AM24" s="61"/>
      <c r="AN24" s="62"/>
      <c r="AO24" s="63"/>
      <c r="AP24" s="64"/>
      <c r="AQ24" s="65"/>
      <c r="AR24" s="184">
        <v>3.2</v>
      </c>
      <c r="AS24" s="185">
        <v>0</v>
      </c>
      <c r="AT24" s="186">
        <v>41352.581250000003</v>
      </c>
      <c r="AU24" s="187">
        <v>0.58124999999999993</v>
      </c>
      <c r="AV24" s="87">
        <v>3.79</v>
      </c>
      <c r="AW24" s="75">
        <v>1</v>
      </c>
      <c r="AX24" s="56">
        <v>41191</v>
      </c>
      <c r="AY24" s="76">
        <v>0.95624999999999993</v>
      </c>
      <c r="AZ24" s="212">
        <v>5.74</v>
      </c>
      <c r="BA24" s="150">
        <v>228</v>
      </c>
      <c r="BB24" s="151">
        <v>40738</v>
      </c>
      <c r="BC24" s="213">
        <v>0.65069444444444446</v>
      </c>
      <c r="BD24" s="214">
        <v>5.62</v>
      </c>
      <c r="BE24" s="215">
        <v>449</v>
      </c>
      <c r="BF24" s="216">
        <v>40394</v>
      </c>
      <c r="BG24" s="217">
        <v>0.7637152777777777</v>
      </c>
      <c r="BH24" s="87">
        <v>6.31</v>
      </c>
      <c r="BI24" s="75">
        <v>671</v>
      </c>
      <c r="BJ24" s="56">
        <v>39958</v>
      </c>
      <c r="BK24" s="85">
        <v>0.52708333333333335</v>
      </c>
      <c r="BL24" s="81">
        <v>8.43</v>
      </c>
      <c r="BM24" s="53">
        <v>1518</v>
      </c>
      <c r="BN24" s="54">
        <v>39668</v>
      </c>
      <c r="BO24" s="85">
        <v>0.87430555555555556</v>
      </c>
      <c r="BP24" s="224">
        <v>8.8000000000000007</v>
      </c>
      <c r="BQ24" s="225">
        <v>1690</v>
      </c>
      <c r="BR24" s="226">
        <v>39299</v>
      </c>
      <c r="BS24" s="233">
        <v>0.85555555555555562</v>
      </c>
      <c r="BT24" s="81">
        <v>8.5</v>
      </c>
      <c r="BU24" s="53">
        <v>3718</v>
      </c>
      <c r="BV24" s="54">
        <v>38901</v>
      </c>
      <c r="BW24" s="85">
        <v>0.88402777777777775</v>
      </c>
      <c r="BX24" s="200">
        <v>3.2</v>
      </c>
      <c r="BY24" s="189">
        <v>732</v>
      </c>
      <c r="BZ24" s="190">
        <v>38506</v>
      </c>
      <c r="CA24" s="201">
        <v>0.81180555555555556</v>
      </c>
      <c r="CB24" s="200">
        <v>2.6</v>
      </c>
      <c r="CC24" s="189">
        <v>543</v>
      </c>
      <c r="CD24" s="190">
        <v>38218</v>
      </c>
      <c r="CE24" s="201">
        <v>0.15972222222222224</v>
      </c>
      <c r="CF24" s="149">
        <v>3.71</v>
      </c>
      <c r="CG24" s="150">
        <v>883</v>
      </c>
      <c r="CH24" s="151">
        <v>37863</v>
      </c>
      <c r="CI24" s="152">
        <v>0.97222222222222221</v>
      </c>
      <c r="CJ24" s="200">
        <v>0.9</v>
      </c>
      <c r="CK24" s="189">
        <v>115</v>
      </c>
      <c r="CL24" s="190">
        <v>37519</v>
      </c>
      <c r="CM24" s="201">
        <v>0.12152777777777778</v>
      </c>
      <c r="CN24" s="200">
        <v>5</v>
      </c>
      <c r="CO24" s="189">
        <v>1441</v>
      </c>
      <c r="CP24" s="190">
        <v>36994</v>
      </c>
      <c r="CQ24" s="201">
        <v>0.88124999999999998</v>
      </c>
      <c r="CR24" s="200">
        <v>0.7</v>
      </c>
      <c r="CS24" s="189">
        <v>89</v>
      </c>
      <c r="CT24" s="190">
        <v>36664</v>
      </c>
      <c r="CU24" s="201">
        <v>0.46388888888888885</v>
      </c>
      <c r="CV24" s="149">
        <v>1.93</v>
      </c>
      <c r="CW24" s="150">
        <v>339</v>
      </c>
      <c r="CX24" s="151">
        <v>36280</v>
      </c>
      <c r="CY24" s="152">
        <v>0.76944444444444438</v>
      </c>
      <c r="CZ24" s="200">
        <v>3.4</v>
      </c>
      <c r="DA24" s="189">
        <v>814</v>
      </c>
      <c r="DB24" s="190">
        <v>36001</v>
      </c>
      <c r="DC24" s="201">
        <v>0.8652777777777777</v>
      </c>
      <c r="DD24" s="87">
        <v>5.7</v>
      </c>
      <c r="DE24" s="75">
        <v>1760</v>
      </c>
      <c r="DF24" s="56">
        <v>35641</v>
      </c>
      <c r="DG24" s="86">
        <v>0.80694444444444446</v>
      </c>
      <c r="DH24" s="200">
        <v>2.11</v>
      </c>
      <c r="DI24" s="189">
        <v>394</v>
      </c>
      <c r="DJ24" s="190">
        <v>35211</v>
      </c>
      <c r="DK24" s="201">
        <v>0.48125000000000001</v>
      </c>
      <c r="DL24" s="149">
        <v>1.8</v>
      </c>
      <c r="DM24" s="150">
        <v>296</v>
      </c>
      <c r="DN24" s="151">
        <v>34894</v>
      </c>
      <c r="DO24" s="152">
        <v>0.73055555555555562</v>
      </c>
      <c r="DP24" s="149">
        <v>1.9</v>
      </c>
      <c r="DQ24" s="150">
        <v>295</v>
      </c>
      <c r="DR24" s="151">
        <v>34559</v>
      </c>
      <c r="DS24" s="152">
        <v>0.68819444444444444</v>
      </c>
      <c r="DT24" s="149">
        <v>2.2999999999999998</v>
      </c>
      <c r="DU24" s="150">
        <v>403</v>
      </c>
      <c r="DV24" s="151">
        <v>34230</v>
      </c>
      <c r="DW24" s="152">
        <v>0.62916666666666665</v>
      </c>
      <c r="DX24" s="200">
        <v>1.5</v>
      </c>
      <c r="DY24" s="189">
        <v>200</v>
      </c>
      <c r="DZ24" s="190">
        <v>33802</v>
      </c>
      <c r="EA24" s="191">
        <v>0.18611111111111112</v>
      </c>
      <c r="EB24" s="200">
        <v>4.4000000000000004</v>
      </c>
      <c r="EC24" s="189">
        <v>1181</v>
      </c>
      <c r="ED24" s="190">
        <v>33395</v>
      </c>
      <c r="EE24" s="201">
        <v>0.72499999999999998</v>
      </c>
      <c r="EF24" s="200">
        <v>3</v>
      </c>
      <c r="EG24" s="189">
        <v>680</v>
      </c>
      <c r="EH24" s="190">
        <v>33083</v>
      </c>
      <c r="EI24" s="204">
        <v>0.71527777777777779</v>
      </c>
      <c r="EJ24" s="94" t="s">
        <v>190</v>
      </c>
      <c r="EK24" s="95" t="s">
        <v>190</v>
      </c>
      <c r="EL24" s="219" t="s">
        <v>190</v>
      </c>
      <c r="EM24" s="97" t="s">
        <v>190</v>
      </c>
      <c r="EN24" s="94"/>
      <c r="EO24" s="95"/>
      <c r="EP24" s="96"/>
      <c r="EQ24" s="97"/>
      <c r="ER24" s="94"/>
      <c r="ES24" s="95"/>
      <c r="ET24" s="96"/>
      <c r="EU24" s="97"/>
      <c r="EV24" s="94"/>
      <c r="EW24" s="95"/>
      <c r="EX24" s="96"/>
      <c r="EY24" s="97"/>
      <c r="EZ24" s="163" t="s">
        <v>232</v>
      </c>
    </row>
    <row r="25" spans="1:156" s="262" customFormat="1" ht="13.8" thickBot="1">
      <c r="A25" s="48" t="s">
        <v>41</v>
      </c>
      <c r="B25" s="49">
        <v>710</v>
      </c>
      <c r="C25" s="50">
        <v>713</v>
      </c>
      <c r="D25" s="50"/>
      <c r="E25" s="49" t="s">
        <v>42</v>
      </c>
      <c r="F25" s="51">
        <v>32706</v>
      </c>
      <c r="G25" s="52" t="s">
        <v>2</v>
      </c>
      <c r="H25" s="641">
        <f t="shared" si="0"/>
        <v>3.8</v>
      </c>
      <c r="I25" s="642">
        <f t="shared" si="1"/>
        <v>2463</v>
      </c>
      <c r="J25" s="643">
        <f t="shared" si="2"/>
        <v>41531.695</v>
      </c>
      <c r="K25" s="699">
        <f t="shared" si="3"/>
        <v>0.69499999999970896</v>
      </c>
      <c r="L25" s="646">
        <v>1.93</v>
      </c>
      <c r="M25" s="652">
        <v>848</v>
      </c>
      <c r="N25" s="700">
        <v>44372</v>
      </c>
      <c r="O25" s="701">
        <v>0.71644675925927004</v>
      </c>
      <c r="P25" s="646">
        <v>1.29</v>
      </c>
      <c r="Q25" s="652">
        <v>365</v>
      </c>
      <c r="R25" s="700">
        <v>43975</v>
      </c>
      <c r="S25" s="701">
        <v>0.75340277778013842</v>
      </c>
      <c r="T25" s="264">
        <v>3.47</v>
      </c>
      <c r="U25" s="450">
        <v>2149</v>
      </c>
      <c r="V25" s="54">
        <v>43735</v>
      </c>
      <c r="W25" s="287">
        <v>5.2083333333333336E-2</v>
      </c>
      <c r="X25" s="578">
        <v>2.19</v>
      </c>
      <c r="Y25" s="53">
        <v>1065</v>
      </c>
      <c r="Z25" s="54">
        <v>43362</v>
      </c>
      <c r="AA25" s="55">
        <v>0.76918981481139781</v>
      </c>
      <c r="AB25" s="264">
        <v>1.1200000000000001</v>
      </c>
      <c r="AC25" s="532">
        <v>310</v>
      </c>
      <c r="AD25" s="54">
        <v>43001</v>
      </c>
      <c r="AE25" s="61">
        <v>0.82853009259259258</v>
      </c>
      <c r="AF25" s="724">
        <v>1.39</v>
      </c>
      <c r="AG25" s="245">
        <v>396</v>
      </c>
      <c r="AH25" s="56">
        <v>42516</v>
      </c>
      <c r="AI25" s="57">
        <v>0.62597222222393611</v>
      </c>
      <c r="AJ25" s="58">
        <v>2.1800000000000002</v>
      </c>
      <c r="AK25" s="59">
        <v>1053</v>
      </c>
      <c r="AL25" s="60">
        <v>42227</v>
      </c>
      <c r="AM25" s="61">
        <v>0.71156250000058208</v>
      </c>
      <c r="AN25" s="62">
        <v>1.54</v>
      </c>
      <c r="AO25" s="63">
        <v>518</v>
      </c>
      <c r="AP25" s="64">
        <v>41858</v>
      </c>
      <c r="AQ25" s="65">
        <v>0.57145833333197515</v>
      </c>
      <c r="AR25" s="66">
        <v>3.8</v>
      </c>
      <c r="AS25" s="67">
        <v>2463</v>
      </c>
      <c r="AT25" s="68">
        <v>41531.695</v>
      </c>
      <c r="AU25" s="69">
        <v>0.69499999999970896</v>
      </c>
      <c r="AV25" s="87">
        <v>0.6</v>
      </c>
      <c r="AW25" s="75">
        <v>147</v>
      </c>
      <c r="AX25" s="56">
        <v>41097</v>
      </c>
      <c r="AY25" s="76">
        <v>0.74236111111111114</v>
      </c>
      <c r="AZ25" s="74">
        <v>1.98</v>
      </c>
      <c r="BA25" s="53">
        <v>887</v>
      </c>
      <c r="BB25" s="54">
        <v>40737</v>
      </c>
      <c r="BC25" s="55">
        <v>0.90416666666666667</v>
      </c>
      <c r="BD25" s="104">
        <v>1.2</v>
      </c>
      <c r="BE25" s="105">
        <v>338</v>
      </c>
      <c r="BF25" s="106">
        <v>40356</v>
      </c>
      <c r="BG25" s="107">
        <v>0.78880787037037037</v>
      </c>
      <c r="BH25" s="81">
        <v>2.57</v>
      </c>
      <c r="BI25" s="53">
        <v>1378</v>
      </c>
      <c r="BJ25" s="54">
        <v>40015</v>
      </c>
      <c r="BK25" s="85">
        <v>0</v>
      </c>
      <c r="BL25" s="81">
        <v>3.04</v>
      </c>
      <c r="BM25" s="53">
        <v>1759</v>
      </c>
      <c r="BN25" s="54">
        <v>39668</v>
      </c>
      <c r="BO25" s="85">
        <v>0.86111111111111116</v>
      </c>
      <c r="BP25" s="81">
        <v>2.4</v>
      </c>
      <c r="BQ25" s="53">
        <v>1255</v>
      </c>
      <c r="BR25" s="54">
        <v>39299</v>
      </c>
      <c r="BS25" s="85">
        <v>0.80833333333333324</v>
      </c>
      <c r="BT25" s="81">
        <v>3</v>
      </c>
      <c r="BU25" s="53">
        <v>1705</v>
      </c>
      <c r="BV25" s="54">
        <v>38900</v>
      </c>
      <c r="BW25" s="85">
        <v>0.76388888888888884</v>
      </c>
      <c r="BX25" s="81">
        <v>3.2</v>
      </c>
      <c r="BY25" s="53">
        <v>1907</v>
      </c>
      <c r="BZ25" s="54">
        <v>38506</v>
      </c>
      <c r="CA25" s="85">
        <v>0.75555555555555554</v>
      </c>
      <c r="CB25" s="81">
        <v>2.6</v>
      </c>
      <c r="CC25" s="53">
        <v>1400</v>
      </c>
      <c r="CD25" s="54">
        <v>38217</v>
      </c>
      <c r="CE25" s="85">
        <v>0.84166666666666667</v>
      </c>
      <c r="CF25" s="87">
        <v>2.95</v>
      </c>
      <c r="CG25" s="75">
        <v>1687</v>
      </c>
      <c r="CH25" s="56">
        <v>37820</v>
      </c>
      <c r="CI25" s="86">
        <v>0.98055555555555562</v>
      </c>
      <c r="CJ25" s="81">
        <v>1.9</v>
      </c>
      <c r="CK25" s="53">
        <v>784</v>
      </c>
      <c r="CL25" s="54">
        <v>37410</v>
      </c>
      <c r="CM25" s="85">
        <v>0.98750000000000004</v>
      </c>
      <c r="CN25" s="81">
        <v>3.1</v>
      </c>
      <c r="CO25" s="53">
        <v>1820</v>
      </c>
      <c r="CP25" s="54">
        <v>37085</v>
      </c>
      <c r="CQ25" s="85">
        <v>0.68263888888888891</v>
      </c>
      <c r="CR25" s="81">
        <v>1.5</v>
      </c>
      <c r="CS25" s="53">
        <v>483</v>
      </c>
      <c r="CT25" s="54">
        <v>36755</v>
      </c>
      <c r="CU25" s="85">
        <v>0.78541666666666676</v>
      </c>
      <c r="CV25" s="81">
        <v>2.04</v>
      </c>
      <c r="CW25" s="53">
        <v>934</v>
      </c>
      <c r="CX25" s="54">
        <v>36369</v>
      </c>
      <c r="CY25" s="85">
        <v>0.7944444444444444</v>
      </c>
      <c r="CZ25" s="81">
        <v>2.7</v>
      </c>
      <c r="DA25" s="53">
        <v>1453</v>
      </c>
      <c r="DB25" s="54">
        <v>35912</v>
      </c>
      <c r="DC25" s="85">
        <v>0.2986111111111111</v>
      </c>
      <c r="DD25" s="87">
        <v>1.26</v>
      </c>
      <c r="DE25" s="75">
        <v>355</v>
      </c>
      <c r="DF25" s="56">
        <v>35677</v>
      </c>
      <c r="DG25" s="86">
        <v>0.9458333333333333</v>
      </c>
      <c r="DH25" s="81">
        <v>0.55000000000000004</v>
      </c>
      <c r="DI25" s="53">
        <v>131</v>
      </c>
      <c r="DJ25" s="54">
        <v>35211</v>
      </c>
      <c r="DK25" s="85">
        <v>0.43402777777777773</v>
      </c>
      <c r="DL25" s="87">
        <v>1.18</v>
      </c>
      <c r="DM25" s="75">
        <v>330</v>
      </c>
      <c r="DN25" s="56">
        <v>34854</v>
      </c>
      <c r="DO25" s="86">
        <v>0.73611111111111116</v>
      </c>
      <c r="DP25" s="87">
        <v>0.8</v>
      </c>
      <c r="DQ25" s="75">
        <v>210</v>
      </c>
      <c r="DR25" s="56">
        <v>34516</v>
      </c>
      <c r="DS25" s="86">
        <v>2.6388888888888889E-2</v>
      </c>
      <c r="DT25" s="81">
        <v>2</v>
      </c>
      <c r="DU25" s="53">
        <v>905</v>
      </c>
      <c r="DV25" s="54">
        <v>34107</v>
      </c>
      <c r="DW25" s="85">
        <v>0.65902777777777777</v>
      </c>
      <c r="DX25" s="81">
        <v>2</v>
      </c>
      <c r="DY25" s="53">
        <v>904</v>
      </c>
      <c r="DZ25" s="54">
        <v>33800</v>
      </c>
      <c r="EA25" s="55">
        <v>0.72916666666666663</v>
      </c>
      <c r="EB25" s="70" t="s">
        <v>190</v>
      </c>
      <c r="EC25" s="155" t="s">
        <v>190</v>
      </c>
      <c r="ED25" s="156" t="s">
        <v>190</v>
      </c>
      <c r="EE25" s="157" t="s">
        <v>190</v>
      </c>
      <c r="EF25" s="154" t="s">
        <v>190</v>
      </c>
      <c r="EG25" s="155" t="s">
        <v>190</v>
      </c>
      <c r="EH25" s="156" t="s">
        <v>190</v>
      </c>
      <c r="EI25" s="157" t="s">
        <v>190</v>
      </c>
      <c r="EJ25" s="81" t="s">
        <v>190</v>
      </c>
      <c r="EK25" s="53" t="s">
        <v>190</v>
      </c>
      <c r="EL25" s="243" t="s">
        <v>190</v>
      </c>
      <c r="EM25" s="244" t="s">
        <v>190</v>
      </c>
      <c r="EN25" s="109"/>
      <c r="EO25" s="110"/>
      <c r="EP25" s="111"/>
      <c r="EQ25" s="112"/>
      <c r="ER25" s="109"/>
      <c r="ES25" s="110"/>
      <c r="ET25" s="111"/>
      <c r="EU25" s="112"/>
      <c r="EV25" s="109"/>
      <c r="EW25" s="110"/>
      <c r="EX25" s="111"/>
      <c r="EY25" s="112"/>
    </row>
    <row r="26" spans="1:156" s="262" customFormat="1" ht="13.8" thickBot="1">
      <c r="A26" s="48" t="s">
        <v>43</v>
      </c>
      <c r="B26" s="49">
        <v>720</v>
      </c>
      <c r="C26" s="50">
        <v>723</v>
      </c>
      <c r="D26" s="50"/>
      <c r="E26" s="49" t="s">
        <v>156</v>
      </c>
      <c r="F26" s="51">
        <v>32714</v>
      </c>
      <c r="G26" s="52" t="s">
        <v>24</v>
      </c>
      <c r="H26" s="641">
        <f t="shared" si="0"/>
        <v>2.02</v>
      </c>
      <c r="I26" s="642">
        <f t="shared" si="1"/>
        <v>600</v>
      </c>
      <c r="J26" s="643">
        <f t="shared" si="2"/>
        <v>43362</v>
      </c>
      <c r="K26" s="699">
        <f t="shared" si="3"/>
        <v>0.74754629629751435</v>
      </c>
      <c r="L26" s="646">
        <v>0.67</v>
      </c>
      <c r="M26" s="652">
        <v>121</v>
      </c>
      <c r="N26" s="700">
        <v>44372</v>
      </c>
      <c r="O26" s="701">
        <v>0.66351851851504762</v>
      </c>
      <c r="P26" s="646">
        <v>0.3</v>
      </c>
      <c r="Q26" s="652">
        <v>54</v>
      </c>
      <c r="R26" s="700">
        <v>44036</v>
      </c>
      <c r="S26" s="701">
        <v>0.60506944444205146</v>
      </c>
      <c r="T26" s="264">
        <v>0.95</v>
      </c>
      <c r="U26" s="450">
        <v>171</v>
      </c>
      <c r="V26" s="54">
        <v>43633</v>
      </c>
      <c r="W26" s="287">
        <v>0.6875</v>
      </c>
      <c r="X26" s="580">
        <v>2.02</v>
      </c>
      <c r="Y26" s="277">
        <v>600</v>
      </c>
      <c r="Z26" s="278">
        <v>43362</v>
      </c>
      <c r="AA26" s="329">
        <v>0.74754629629751435</v>
      </c>
      <c r="AB26" s="264">
        <v>0.91</v>
      </c>
      <c r="AC26" s="532">
        <v>164</v>
      </c>
      <c r="AD26" s="54">
        <v>42863</v>
      </c>
      <c r="AE26" s="61">
        <v>0.78907407407407415</v>
      </c>
      <c r="AF26" s="724">
        <v>0.85</v>
      </c>
      <c r="AG26" s="245">
        <v>154</v>
      </c>
      <c r="AH26" s="56">
        <v>42544</v>
      </c>
      <c r="AI26" s="57">
        <v>0.70821759258979</v>
      </c>
      <c r="AJ26" s="58">
        <v>1.45</v>
      </c>
      <c r="AK26" s="59">
        <v>364</v>
      </c>
      <c r="AL26" s="273">
        <v>42218</v>
      </c>
      <c r="AM26" s="61">
        <v>0.64524305555823958</v>
      </c>
      <c r="AN26" s="62">
        <v>1.84</v>
      </c>
      <c r="AO26" s="63">
        <v>524</v>
      </c>
      <c r="AP26" s="64">
        <v>41832</v>
      </c>
      <c r="AQ26" s="65">
        <v>0.73482638888526708</v>
      </c>
      <c r="AR26" s="552">
        <v>2</v>
      </c>
      <c r="AS26" s="553">
        <v>591</v>
      </c>
      <c r="AT26" s="554">
        <v>41531.668356481481</v>
      </c>
      <c r="AU26" s="555">
        <v>0.66835648148116888</v>
      </c>
      <c r="AV26" s="87">
        <v>1.33</v>
      </c>
      <c r="AW26" s="75">
        <v>314</v>
      </c>
      <c r="AX26" s="56">
        <v>41097</v>
      </c>
      <c r="AY26" s="76">
        <v>0.7284722222222223</v>
      </c>
      <c r="AZ26" s="74">
        <v>1.1200000000000001</v>
      </c>
      <c r="BA26" s="53">
        <v>231</v>
      </c>
      <c r="BB26" s="54">
        <v>40731</v>
      </c>
      <c r="BC26" s="55">
        <v>0.73472222222222217</v>
      </c>
      <c r="BD26" s="104">
        <v>1.22</v>
      </c>
      <c r="BE26" s="105">
        <v>270</v>
      </c>
      <c r="BF26" s="106">
        <v>40394</v>
      </c>
      <c r="BG26" s="107">
        <v>0.71083333333333332</v>
      </c>
      <c r="BH26" s="81">
        <v>1.89</v>
      </c>
      <c r="BI26" s="53">
        <v>543</v>
      </c>
      <c r="BJ26" s="54">
        <v>40050</v>
      </c>
      <c r="BK26" s="85">
        <v>0.62638888888888888</v>
      </c>
      <c r="BL26" s="81">
        <v>1.26</v>
      </c>
      <c r="BM26" s="53">
        <v>285</v>
      </c>
      <c r="BN26" s="54">
        <v>39668</v>
      </c>
      <c r="BO26" s="85">
        <v>0.82499999999999996</v>
      </c>
      <c r="BP26" s="81">
        <v>1.5</v>
      </c>
      <c r="BQ26" s="53">
        <v>380</v>
      </c>
      <c r="BR26" s="54">
        <v>39299</v>
      </c>
      <c r="BS26" s="85">
        <v>0.77708333333333324</v>
      </c>
      <c r="BT26" s="81">
        <v>1.5</v>
      </c>
      <c r="BU26" s="53">
        <v>376</v>
      </c>
      <c r="BV26" s="54">
        <v>38900</v>
      </c>
      <c r="BW26" s="85">
        <v>0.73124999999999996</v>
      </c>
      <c r="BX26" s="81">
        <v>1.6</v>
      </c>
      <c r="BY26" s="53">
        <v>441</v>
      </c>
      <c r="BZ26" s="54">
        <v>38506</v>
      </c>
      <c r="CA26" s="85">
        <v>0.7270833333333333</v>
      </c>
      <c r="CB26" s="87" t="s">
        <v>194</v>
      </c>
      <c r="CC26" s="75" t="s">
        <v>194</v>
      </c>
      <c r="CD26" s="56" t="s">
        <v>194</v>
      </c>
      <c r="CE26" s="86" t="s">
        <v>194</v>
      </c>
      <c r="CF26" s="87">
        <v>1.49</v>
      </c>
      <c r="CG26" s="75">
        <v>383</v>
      </c>
      <c r="CH26" s="56">
        <v>37820</v>
      </c>
      <c r="CI26" s="86">
        <v>0.94930555555555562</v>
      </c>
      <c r="CJ26" s="87">
        <v>0.83</v>
      </c>
      <c r="CK26" s="75">
        <v>150</v>
      </c>
      <c r="CL26" s="56">
        <v>37426</v>
      </c>
      <c r="CM26" s="86">
        <v>0.93194444444444446</v>
      </c>
      <c r="CN26" s="81">
        <v>1.5</v>
      </c>
      <c r="CO26" s="53">
        <v>379</v>
      </c>
      <c r="CP26" s="54">
        <v>37080</v>
      </c>
      <c r="CQ26" s="85">
        <v>0.74305555555555547</v>
      </c>
      <c r="CR26" s="81">
        <v>1</v>
      </c>
      <c r="CS26" s="53">
        <v>173</v>
      </c>
      <c r="CT26" s="54">
        <v>36670</v>
      </c>
      <c r="CU26" s="85">
        <v>0.94374999999999998</v>
      </c>
      <c r="CV26" s="81">
        <v>1.52</v>
      </c>
      <c r="CW26" s="53">
        <v>394</v>
      </c>
      <c r="CX26" s="54">
        <v>36360</v>
      </c>
      <c r="CY26" s="85">
        <v>0.75069444444444444</v>
      </c>
      <c r="CZ26" s="87">
        <v>1.28</v>
      </c>
      <c r="DA26" s="75">
        <v>295</v>
      </c>
      <c r="DB26" s="56">
        <v>36001</v>
      </c>
      <c r="DC26" s="86">
        <v>0.7944444444444444</v>
      </c>
      <c r="DD26" s="87">
        <v>1.28</v>
      </c>
      <c r="DE26" s="75">
        <v>297</v>
      </c>
      <c r="DF26" s="56">
        <v>35677</v>
      </c>
      <c r="DG26" s="86">
        <v>0.9159722222222223</v>
      </c>
      <c r="DH26" s="81">
        <v>0.72</v>
      </c>
      <c r="DI26" s="53">
        <v>130</v>
      </c>
      <c r="DJ26" s="54">
        <v>35326</v>
      </c>
      <c r="DK26" s="85">
        <v>0.92152777777777783</v>
      </c>
      <c r="DL26" s="87">
        <v>1.37</v>
      </c>
      <c r="DM26" s="75">
        <v>330</v>
      </c>
      <c r="DN26" s="56">
        <v>34894</v>
      </c>
      <c r="DO26" s="86">
        <v>0.65347222222222223</v>
      </c>
      <c r="DP26" s="87">
        <v>1.7</v>
      </c>
      <c r="DQ26" s="75">
        <v>469</v>
      </c>
      <c r="DR26" s="56">
        <v>34452</v>
      </c>
      <c r="DS26" s="86">
        <v>0.77638888888888891</v>
      </c>
      <c r="DT26" s="81">
        <v>1.5</v>
      </c>
      <c r="DU26" s="53">
        <v>385</v>
      </c>
      <c r="DV26" s="54">
        <v>34109</v>
      </c>
      <c r="DW26" s="85">
        <v>0.9243055555555556</v>
      </c>
      <c r="DX26" s="81">
        <v>1.8</v>
      </c>
      <c r="DY26" s="53">
        <v>210</v>
      </c>
      <c r="DZ26" s="54">
        <v>33839</v>
      </c>
      <c r="EA26" s="55">
        <v>0.75208333333333333</v>
      </c>
      <c r="EB26" s="70" t="s">
        <v>190</v>
      </c>
      <c r="EC26" s="155" t="s">
        <v>190</v>
      </c>
      <c r="ED26" s="156" t="s">
        <v>190</v>
      </c>
      <c r="EE26" s="157" t="s">
        <v>190</v>
      </c>
      <c r="EF26" s="81">
        <v>1.5</v>
      </c>
      <c r="EG26" s="53">
        <v>385</v>
      </c>
      <c r="EH26" s="54">
        <v>33102</v>
      </c>
      <c r="EI26" s="242">
        <v>0.67222222222222217</v>
      </c>
      <c r="EJ26" s="81" t="s">
        <v>190</v>
      </c>
      <c r="EK26" s="53" t="s">
        <v>190</v>
      </c>
      <c r="EL26" s="243" t="s">
        <v>190</v>
      </c>
      <c r="EM26" s="244" t="s">
        <v>190</v>
      </c>
      <c r="EN26" s="109"/>
      <c r="EO26" s="110"/>
      <c r="EP26" s="111"/>
      <c r="EQ26" s="112"/>
      <c r="ER26" s="109"/>
      <c r="ES26" s="110"/>
      <c r="ET26" s="111"/>
      <c r="EU26" s="112"/>
      <c r="EV26" s="109"/>
      <c r="EW26" s="110"/>
      <c r="EX26" s="111"/>
      <c r="EY26" s="112"/>
    </row>
    <row r="27" spans="1:156" s="262" customFormat="1" ht="13.8" thickBot="1">
      <c r="A27" s="48" t="s">
        <v>43</v>
      </c>
      <c r="B27" s="49">
        <v>720</v>
      </c>
      <c r="C27" s="50">
        <v>724</v>
      </c>
      <c r="D27" s="50"/>
      <c r="E27" s="49" t="s">
        <v>44</v>
      </c>
      <c r="F27" s="51">
        <v>32714</v>
      </c>
      <c r="G27" s="52" t="s">
        <v>24</v>
      </c>
      <c r="H27" s="641">
        <f t="shared" si="0"/>
        <v>4.24</v>
      </c>
      <c r="I27" s="642">
        <f t="shared" si="1"/>
        <v>1302</v>
      </c>
      <c r="J27" s="643">
        <f t="shared" si="2"/>
        <v>41531.668865740743</v>
      </c>
      <c r="K27" s="699">
        <f t="shared" si="3"/>
        <v>0.66886574074305827</v>
      </c>
      <c r="L27" s="646">
        <v>3.01</v>
      </c>
      <c r="M27" s="652">
        <v>792</v>
      </c>
      <c r="N27" s="700">
        <v>44382</v>
      </c>
      <c r="O27" s="701">
        <v>0.74851851852145046</v>
      </c>
      <c r="P27" s="646">
        <v>1.58</v>
      </c>
      <c r="Q27" s="652">
        <v>306</v>
      </c>
      <c r="R27" s="700">
        <v>44036</v>
      </c>
      <c r="S27" s="701">
        <v>0.61762731481576338</v>
      </c>
      <c r="T27" s="264">
        <v>2.42</v>
      </c>
      <c r="U27" s="450">
        <v>583</v>
      </c>
      <c r="V27" s="54">
        <v>43633</v>
      </c>
      <c r="W27" s="287">
        <v>0.69652777777777786</v>
      </c>
      <c r="X27" s="578">
        <v>3.58</v>
      </c>
      <c r="Y27" s="53">
        <v>1024</v>
      </c>
      <c r="Z27" s="54">
        <v>43304</v>
      </c>
      <c r="AA27" s="55">
        <v>0.71684027777519077</v>
      </c>
      <c r="AB27" s="264">
        <v>1.84</v>
      </c>
      <c r="AC27" s="532">
        <v>387</v>
      </c>
      <c r="AD27" s="54">
        <v>42927</v>
      </c>
      <c r="AE27" s="61">
        <v>0.98594907407407406</v>
      </c>
      <c r="AF27" s="724">
        <v>1.79</v>
      </c>
      <c r="AG27" s="245">
        <v>373</v>
      </c>
      <c r="AH27" s="56">
        <v>42534</v>
      </c>
      <c r="AI27" s="57">
        <v>0.8320486111115315</v>
      </c>
      <c r="AJ27" s="58">
        <v>3.26</v>
      </c>
      <c r="AK27" s="59">
        <v>892</v>
      </c>
      <c r="AL27" s="60">
        <v>42160</v>
      </c>
      <c r="AM27" s="61">
        <v>0.91354166666860692</v>
      </c>
      <c r="AN27" s="62">
        <v>4.05</v>
      </c>
      <c r="AO27" s="63">
        <v>1219</v>
      </c>
      <c r="AP27" s="64">
        <v>41858</v>
      </c>
      <c r="AQ27" s="65">
        <v>0.55834490740380716</v>
      </c>
      <c r="AR27" s="66">
        <v>4.24</v>
      </c>
      <c r="AS27" s="67">
        <v>1302</v>
      </c>
      <c r="AT27" s="68">
        <v>41531.668865740743</v>
      </c>
      <c r="AU27" s="69">
        <v>0.66886574074305827</v>
      </c>
      <c r="AV27" s="81">
        <v>2.5099999999999998</v>
      </c>
      <c r="AW27" s="53">
        <v>616</v>
      </c>
      <c r="AX27" s="54">
        <v>41165</v>
      </c>
      <c r="AY27" s="55">
        <v>0.50763888888888886</v>
      </c>
      <c r="AZ27" s="74">
        <v>1.89</v>
      </c>
      <c r="BA27" s="53">
        <v>404</v>
      </c>
      <c r="BB27" s="54">
        <v>40737</v>
      </c>
      <c r="BC27" s="55">
        <v>0.96111111111111114</v>
      </c>
      <c r="BD27" s="104">
        <v>1.95</v>
      </c>
      <c r="BE27" s="105">
        <v>422</v>
      </c>
      <c r="BF27" s="106">
        <v>40291</v>
      </c>
      <c r="BG27" s="107">
        <v>0.4529050925925926</v>
      </c>
      <c r="BH27" s="81">
        <v>2.85</v>
      </c>
      <c r="BI27" s="53">
        <v>734</v>
      </c>
      <c r="BJ27" s="54">
        <v>40014</v>
      </c>
      <c r="BK27" s="85">
        <v>0.98541666666666661</v>
      </c>
      <c r="BL27" s="81">
        <v>2.5</v>
      </c>
      <c r="BM27" s="53">
        <v>614</v>
      </c>
      <c r="BN27" s="54">
        <v>39668</v>
      </c>
      <c r="BO27" s="85">
        <v>0.82847222222222217</v>
      </c>
      <c r="BP27" s="81">
        <v>2.9</v>
      </c>
      <c r="BQ27" s="53">
        <v>738</v>
      </c>
      <c r="BR27" s="54">
        <v>39299</v>
      </c>
      <c r="BS27" s="85">
        <v>0.78263888888888899</v>
      </c>
      <c r="BT27" s="81">
        <v>3.6</v>
      </c>
      <c r="BU27" s="53">
        <v>1026</v>
      </c>
      <c r="BV27" s="54">
        <v>38900</v>
      </c>
      <c r="BW27" s="85">
        <v>0.73263888888888884</v>
      </c>
      <c r="BX27" s="81">
        <v>3.4</v>
      </c>
      <c r="BY27" s="53">
        <v>944</v>
      </c>
      <c r="BZ27" s="54">
        <v>38506</v>
      </c>
      <c r="CA27" s="85">
        <v>0.73402777777777783</v>
      </c>
      <c r="CB27" s="81">
        <v>3.7</v>
      </c>
      <c r="CC27" s="53">
        <v>1080</v>
      </c>
      <c r="CD27" s="54">
        <v>38191</v>
      </c>
      <c r="CE27" s="85">
        <v>0.75</v>
      </c>
      <c r="CF27" s="87">
        <v>2.73</v>
      </c>
      <c r="CG27" s="75">
        <v>691</v>
      </c>
      <c r="CH27" s="56">
        <v>37844</v>
      </c>
      <c r="CI27" s="86">
        <v>0.77638888888888891</v>
      </c>
      <c r="CJ27" s="87">
        <v>1.88</v>
      </c>
      <c r="CK27" s="75">
        <v>401</v>
      </c>
      <c r="CL27" s="56">
        <v>37402</v>
      </c>
      <c r="CM27" s="86">
        <v>0.10277777777777779</v>
      </c>
      <c r="CN27" s="81">
        <v>3.7</v>
      </c>
      <c r="CO27" s="53">
        <v>1060</v>
      </c>
      <c r="CP27" s="54">
        <v>37016</v>
      </c>
      <c r="CQ27" s="85">
        <v>0.31388888888888888</v>
      </c>
      <c r="CR27" s="81">
        <v>2.1</v>
      </c>
      <c r="CS27" s="53">
        <v>480</v>
      </c>
      <c r="CT27" s="54">
        <v>36663</v>
      </c>
      <c r="CU27" s="85">
        <v>0.7402777777777777</v>
      </c>
      <c r="CV27" s="81">
        <v>3.45</v>
      </c>
      <c r="CW27" s="53">
        <v>970</v>
      </c>
      <c r="CX27" s="54">
        <v>36360</v>
      </c>
      <c r="CY27" s="85">
        <v>0.75763888888888886</v>
      </c>
      <c r="CZ27" s="87">
        <v>2.2000000000000002</v>
      </c>
      <c r="DA27" s="75">
        <v>520</v>
      </c>
      <c r="DB27" s="56">
        <v>36001</v>
      </c>
      <c r="DC27" s="86">
        <v>0.7993055555555556</v>
      </c>
      <c r="DD27" s="87">
        <v>2.87</v>
      </c>
      <c r="DE27" s="75">
        <v>742</v>
      </c>
      <c r="DF27" s="56">
        <v>35639</v>
      </c>
      <c r="DG27" s="86">
        <v>0.78888888888888886</v>
      </c>
      <c r="DH27" s="81">
        <v>1.5</v>
      </c>
      <c r="DI27" s="53">
        <v>280</v>
      </c>
      <c r="DJ27" s="54">
        <v>35211</v>
      </c>
      <c r="DK27" s="85">
        <v>0.42152777777777778</v>
      </c>
      <c r="DL27" s="87">
        <v>2.29</v>
      </c>
      <c r="DM27" s="75">
        <v>538</v>
      </c>
      <c r="DN27" s="56">
        <v>34894</v>
      </c>
      <c r="DO27" s="86">
        <v>0.65972222222222221</v>
      </c>
      <c r="DP27" s="87">
        <v>1.1499999999999999</v>
      </c>
      <c r="DQ27" s="75">
        <v>174</v>
      </c>
      <c r="DR27" s="56">
        <v>34457</v>
      </c>
      <c r="DS27" s="86">
        <v>0.56666666666666665</v>
      </c>
      <c r="DT27" s="81">
        <v>3.4</v>
      </c>
      <c r="DU27" s="53">
        <v>950</v>
      </c>
      <c r="DV27" s="54">
        <v>34116</v>
      </c>
      <c r="DW27" s="85">
        <v>0.73402777777777783</v>
      </c>
      <c r="DX27" s="81">
        <v>2.6</v>
      </c>
      <c r="DY27" s="53">
        <v>647</v>
      </c>
      <c r="DZ27" s="54">
        <v>33800</v>
      </c>
      <c r="EA27" s="55">
        <v>0.80972222222222223</v>
      </c>
      <c r="EB27" s="87">
        <v>2.8</v>
      </c>
      <c r="EC27" s="75">
        <v>716</v>
      </c>
      <c r="ED27" s="56">
        <v>33395</v>
      </c>
      <c r="EE27" s="86">
        <v>0.71250000000000002</v>
      </c>
      <c r="EF27" s="87">
        <v>3.5</v>
      </c>
      <c r="EG27" s="75">
        <v>990</v>
      </c>
      <c r="EH27" s="56">
        <v>33089</v>
      </c>
      <c r="EI27" s="88">
        <v>0.63472222222222219</v>
      </c>
      <c r="EJ27" s="81" t="s">
        <v>190</v>
      </c>
      <c r="EK27" s="53" t="s">
        <v>190</v>
      </c>
      <c r="EL27" s="243" t="s">
        <v>190</v>
      </c>
      <c r="EM27" s="244" t="s">
        <v>190</v>
      </c>
      <c r="EN27" s="109"/>
      <c r="EO27" s="110"/>
      <c r="EP27" s="111"/>
      <c r="EQ27" s="112"/>
      <c r="ER27" s="109"/>
      <c r="ES27" s="110"/>
      <c r="ET27" s="111"/>
      <c r="EU27" s="112"/>
      <c r="EV27" s="109"/>
      <c r="EW27" s="110"/>
      <c r="EX27" s="111"/>
      <c r="EY27" s="112"/>
    </row>
    <row r="28" spans="1:156" ht="13.8" thickBot="1">
      <c r="A28" s="48" t="s">
        <v>45</v>
      </c>
      <c r="B28" s="49">
        <v>730</v>
      </c>
      <c r="C28" s="50">
        <v>733</v>
      </c>
      <c r="D28" s="50"/>
      <c r="E28" s="49" t="s">
        <v>46</v>
      </c>
      <c r="F28" s="51">
        <v>33098</v>
      </c>
      <c r="G28" s="52" t="s">
        <v>2</v>
      </c>
      <c r="H28" s="641">
        <f t="shared" si="0"/>
        <v>7.1</v>
      </c>
      <c r="I28" s="642">
        <f t="shared" si="1"/>
        <v>620</v>
      </c>
      <c r="J28" s="643">
        <f t="shared" si="2"/>
        <v>38191</v>
      </c>
      <c r="K28" s="699">
        <f t="shared" si="3"/>
        <v>0.67291666666666661</v>
      </c>
      <c r="L28" s="646">
        <v>2.41</v>
      </c>
      <c r="M28" s="652">
        <v>121</v>
      </c>
      <c r="N28" s="700">
        <v>44372</v>
      </c>
      <c r="O28" s="701">
        <v>0.73439814814628335</v>
      </c>
      <c r="P28" s="646">
        <v>1.61</v>
      </c>
      <c r="Q28" s="652">
        <v>66</v>
      </c>
      <c r="R28" s="700">
        <v>44036</v>
      </c>
      <c r="S28" s="701">
        <v>0.60435185184906004</v>
      </c>
      <c r="T28" s="264">
        <v>2.3199999999999998</v>
      </c>
      <c r="U28" s="450">
        <v>115</v>
      </c>
      <c r="V28" s="54">
        <v>43633</v>
      </c>
      <c r="W28" s="287">
        <v>0.68472222222222223</v>
      </c>
      <c r="X28" s="578">
        <v>4.58</v>
      </c>
      <c r="Y28" s="53">
        <v>317</v>
      </c>
      <c r="Z28" s="54">
        <v>43304</v>
      </c>
      <c r="AA28" s="55">
        <v>0.710902777776937</v>
      </c>
      <c r="AB28" s="264">
        <v>2.4700000000000002</v>
      </c>
      <c r="AC28" s="532">
        <v>125</v>
      </c>
      <c r="AD28" s="54">
        <v>42873</v>
      </c>
      <c r="AE28" s="61">
        <v>0.5972453703703704</v>
      </c>
      <c r="AF28" s="724">
        <v>2.54</v>
      </c>
      <c r="AG28" s="245">
        <v>131</v>
      </c>
      <c r="AH28" s="56">
        <v>42534</v>
      </c>
      <c r="AI28" s="57">
        <v>0.81717592592758592</v>
      </c>
      <c r="AJ28" s="58">
        <v>3.89</v>
      </c>
      <c r="AK28" s="59">
        <v>248</v>
      </c>
      <c r="AL28" s="60">
        <v>42158</v>
      </c>
      <c r="AM28" s="61">
        <v>0.84871527777431766</v>
      </c>
      <c r="AN28" s="62">
        <v>5.0199999999999996</v>
      </c>
      <c r="AO28" s="63">
        <v>365</v>
      </c>
      <c r="AP28" s="64">
        <v>41832</v>
      </c>
      <c r="AQ28" s="65">
        <v>0.72942129629518604</v>
      </c>
      <c r="AR28" s="184">
        <v>5.15</v>
      </c>
      <c r="AS28" s="185">
        <v>379</v>
      </c>
      <c r="AT28" s="186">
        <v>41531.657650462963</v>
      </c>
      <c r="AU28" s="187">
        <v>0.65765046296291985</v>
      </c>
      <c r="AV28" s="81">
        <v>3.73</v>
      </c>
      <c r="AW28" s="53">
        <v>233</v>
      </c>
      <c r="AX28" s="54">
        <v>41097</v>
      </c>
      <c r="AY28" s="55">
        <v>0.72291666666666676</v>
      </c>
      <c r="AZ28" s="188">
        <v>3</v>
      </c>
      <c r="BA28" s="189">
        <v>170</v>
      </c>
      <c r="BB28" s="190">
        <v>40737</v>
      </c>
      <c r="BC28" s="191">
        <v>0.88750000000000007</v>
      </c>
      <c r="BD28" s="214">
        <v>3.48</v>
      </c>
      <c r="BE28" s="215">
        <v>210</v>
      </c>
      <c r="BF28" s="216">
        <v>40379</v>
      </c>
      <c r="BG28" s="217">
        <v>0.75938657407407406</v>
      </c>
      <c r="BH28" s="200">
        <v>3.24</v>
      </c>
      <c r="BI28" s="189">
        <v>189</v>
      </c>
      <c r="BJ28" s="190">
        <v>40014</v>
      </c>
      <c r="BK28" s="201">
        <v>0.9784722222222223</v>
      </c>
      <c r="BL28" s="200">
        <v>3.7</v>
      </c>
      <c r="BM28" s="189">
        <v>230</v>
      </c>
      <c r="BN28" s="190">
        <v>39635</v>
      </c>
      <c r="BO28" s="201">
        <v>0.63263888888888886</v>
      </c>
      <c r="BP28" s="200">
        <v>2.2000000000000002</v>
      </c>
      <c r="BQ28" s="189">
        <v>101</v>
      </c>
      <c r="BR28" s="190">
        <v>39300</v>
      </c>
      <c r="BS28" s="201">
        <v>6.9444444444444447E-4</v>
      </c>
      <c r="BT28" s="200">
        <v>3.6</v>
      </c>
      <c r="BU28" s="189">
        <v>219</v>
      </c>
      <c r="BV28" s="190">
        <v>38930</v>
      </c>
      <c r="BW28" s="201">
        <v>0.79722222222222217</v>
      </c>
      <c r="BX28" s="200">
        <v>2.6</v>
      </c>
      <c r="BY28" s="189">
        <v>133</v>
      </c>
      <c r="BZ28" s="190">
        <v>38506</v>
      </c>
      <c r="CA28" s="201">
        <v>0.72222222222222221</v>
      </c>
      <c r="CB28" s="224">
        <v>7.1</v>
      </c>
      <c r="CC28" s="225">
        <v>620</v>
      </c>
      <c r="CD28" s="226">
        <v>38191</v>
      </c>
      <c r="CE28" s="233">
        <v>0.67291666666666661</v>
      </c>
      <c r="CF28" s="149">
        <v>3.4</v>
      </c>
      <c r="CG28" s="150">
        <v>203</v>
      </c>
      <c r="CH28" s="151">
        <v>37863</v>
      </c>
      <c r="CI28" s="152">
        <v>0.8833333333333333</v>
      </c>
      <c r="CJ28" s="149">
        <v>1.65</v>
      </c>
      <c r="CK28" s="150">
        <v>68</v>
      </c>
      <c r="CL28" s="151">
        <v>37497</v>
      </c>
      <c r="CM28" s="152">
        <v>0.72013888888888899</v>
      </c>
      <c r="CN28" s="200">
        <v>2.2999999999999998</v>
      </c>
      <c r="CO28" s="189">
        <v>110</v>
      </c>
      <c r="CP28" s="190">
        <v>37080</v>
      </c>
      <c r="CQ28" s="201">
        <v>0.77638888888888891</v>
      </c>
      <c r="CR28" s="200">
        <v>1.1000000000000001</v>
      </c>
      <c r="CS28" s="189">
        <v>46</v>
      </c>
      <c r="CT28" s="190">
        <v>36663</v>
      </c>
      <c r="CU28" s="201">
        <v>0.74097222222222225</v>
      </c>
      <c r="CV28" s="200">
        <v>4.5999999999999996</v>
      </c>
      <c r="CW28" s="189">
        <v>320</v>
      </c>
      <c r="CX28" s="190">
        <v>36391</v>
      </c>
      <c r="CY28" s="201">
        <v>0.77013888888888893</v>
      </c>
      <c r="CZ28" s="149">
        <v>3.69</v>
      </c>
      <c r="DA28" s="150">
        <v>229</v>
      </c>
      <c r="DB28" s="151">
        <v>36006</v>
      </c>
      <c r="DC28" s="152">
        <v>0.65555555555555556</v>
      </c>
      <c r="DD28" s="149">
        <v>6.4</v>
      </c>
      <c r="DE28" s="150">
        <v>530</v>
      </c>
      <c r="DF28" s="151">
        <v>35639</v>
      </c>
      <c r="DG28" s="152">
        <v>0.79652777777777783</v>
      </c>
      <c r="DH28" s="103" t="s">
        <v>190</v>
      </c>
      <c r="DI28" s="176" t="s">
        <v>190</v>
      </c>
      <c r="DJ28" s="218" t="s">
        <v>190</v>
      </c>
      <c r="DK28" s="86" t="s">
        <v>190</v>
      </c>
      <c r="DL28" s="103" t="s">
        <v>190</v>
      </c>
      <c r="DM28" s="176" t="s">
        <v>190</v>
      </c>
      <c r="DN28" s="218" t="s">
        <v>190</v>
      </c>
      <c r="DO28" s="152" t="s">
        <v>190</v>
      </c>
      <c r="DP28" s="103" t="s">
        <v>190</v>
      </c>
      <c r="DQ28" s="176" t="s">
        <v>190</v>
      </c>
      <c r="DR28" s="218" t="s">
        <v>190</v>
      </c>
      <c r="DS28" s="152" t="s">
        <v>190</v>
      </c>
      <c r="DT28" s="200">
        <v>0.2</v>
      </c>
      <c r="DU28" s="189">
        <v>8</v>
      </c>
      <c r="DV28" s="190">
        <v>34192</v>
      </c>
      <c r="DW28" s="201">
        <v>0.82916666666666661</v>
      </c>
      <c r="DX28" s="103" t="s">
        <v>190</v>
      </c>
      <c r="DY28" s="176" t="s">
        <v>190</v>
      </c>
      <c r="DZ28" s="218" t="s">
        <v>190</v>
      </c>
      <c r="EA28" s="213" t="s">
        <v>190</v>
      </c>
      <c r="EB28" s="149">
        <v>1.1000000000000001</v>
      </c>
      <c r="EC28" s="150">
        <v>44</v>
      </c>
      <c r="ED28" s="151">
        <v>33391</v>
      </c>
      <c r="EE28" s="152">
        <v>0.54236111111111118</v>
      </c>
      <c r="EF28" s="200">
        <v>0.8</v>
      </c>
      <c r="EG28" s="189">
        <v>30</v>
      </c>
      <c r="EH28" s="190">
        <v>33098</v>
      </c>
      <c r="EI28" s="204">
        <v>0.68194444444444446</v>
      </c>
      <c r="EJ28" s="94"/>
      <c r="EK28" s="95"/>
      <c r="EL28" s="219"/>
      <c r="EM28" s="97"/>
      <c r="EN28" s="94"/>
      <c r="EO28" s="95"/>
      <c r="EP28" s="96"/>
      <c r="EQ28" s="97"/>
      <c r="ER28" s="94"/>
      <c r="ES28" s="95"/>
      <c r="ET28" s="96"/>
      <c r="EU28" s="97"/>
      <c r="EV28" s="94"/>
      <c r="EW28" s="95"/>
      <c r="EX28" s="96"/>
      <c r="EY28" s="97"/>
      <c r="EZ28" s="47"/>
    </row>
    <row r="29" spans="1:156" ht="13.8" thickBot="1">
      <c r="A29" s="48" t="s">
        <v>47</v>
      </c>
      <c r="B29" s="49">
        <v>800</v>
      </c>
      <c r="C29" s="50">
        <v>803</v>
      </c>
      <c r="D29" s="50"/>
      <c r="E29" s="99" t="s">
        <v>48</v>
      </c>
      <c r="F29" s="51">
        <v>32722</v>
      </c>
      <c r="G29" s="52" t="s">
        <v>2</v>
      </c>
      <c r="H29" s="641">
        <f t="shared" si="0"/>
        <v>3.1</v>
      </c>
      <c r="I29" s="642">
        <f t="shared" si="1"/>
        <v>240</v>
      </c>
      <c r="J29" s="643">
        <f t="shared" si="2"/>
        <v>33395</v>
      </c>
      <c r="K29" s="699">
        <f t="shared" si="3"/>
        <v>0.69305555555555554</v>
      </c>
      <c r="L29" s="551"/>
      <c r="M29" s="538"/>
      <c r="N29" s="273"/>
      <c r="O29" s="739"/>
      <c r="P29" s="551"/>
      <c r="Q29" s="538"/>
      <c r="R29" s="273"/>
      <c r="S29" s="640"/>
      <c r="T29" s="544"/>
      <c r="U29" s="551"/>
      <c r="V29" s="127"/>
      <c r="W29" s="609"/>
      <c r="X29" s="602"/>
      <c r="Y29" s="551"/>
      <c r="Z29" s="551"/>
      <c r="AA29" s="581"/>
      <c r="AB29" s="545"/>
      <c r="AC29" s="533"/>
      <c r="AD29" s="274"/>
      <c r="AE29" s="537"/>
      <c r="AF29" s="698"/>
      <c r="AG29" s="696"/>
      <c r="AH29" s="275"/>
      <c r="AI29" s="274"/>
      <c r="AJ29" s="123"/>
      <c r="AK29" s="117"/>
      <c r="AL29" s="117"/>
      <c r="AM29" s="124"/>
      <c r="AN29" s="109"/>
      <c r="AO29" s="117"/>
      <c r="AP29" s="117"/>
      <c r="AQ29" s="125"/>
      <c r="AR29" s="123"/>
      <c r="AS29" s="109"/>
      <c r="AT29" s="109"/>
      <c r="AU29" s="126"/>
      <c r="AV29" s="109"/>
      <c r="AW29" s="110"/>
      <c r="AX29" s="127"/>
      <c r="AY29" s="128"/>
      <c r="AZ29" s="117"/>
      <c r="BA29" s="110"/>
      <c r="BB29" s="127"/>
      <c r="BC29" s="128"/>
      <c r="BD29" s="87">
        <v>1.99</v>
      </c>
      <c r="BE29" s="75">
        <v>82</v>
      </c>
      <c r="BF29" s="56">
        <v>40400</v>
      </c>
      <c r="BG29" s="76">
        <v>0.65833333333333333</v>
      </c>
      <c r="BH29" s="149">
        <v>2.42</v>
      </c>
      <c r="BI29" s="150">
        <v>188</v>
      </c>
      <c r="BJ29" s="151">
        <v>40004</v>
      </c>
      <c r="BK29" s="152">
        <v>0.89722222222222225</v>
      </c>
      <c r="BL29" s="149">
        <v>1.1399999999999999</v>
      </c>
      <c r="BM29" s="150">
        <v>107</v>
      </c>
      <c r="BN29" s="151">
        <v>39666</v>
      </c>
      <c r="BO29" s="152">
        <v>0.8125</v>
      </c>
      <c r="BP29" s="200">
        <v>2.7</v>
      </c>
      <c r="BQ29" s="189">
        <v>209</v>
      </c>
      <c r="BR29" s="190">
        <v>39216</v>
      </c>
      <c r="BS29" s="201">
        <v>0.8340277777777777</v>
      </c>
      <c r="BT29" s="200">
        <v>1.5</v>
      </c>
      <c r="BU29" s="189">
        <v>128</v>
      </c>
      <c r="BV29" s="190">
        <v>38901</v>
      </c>
      <c r="BW29" s="201">
        <v>0.76527777777777783</v>
      </c>
      <c r="BX29" s="200">
        <v>2.2999999999999998</v>
      </c>
      <c r="BY29" s="189">
        <v>182</v>
      </c>
      <c r="BZ29" s="190">
        <v>38506</v>
      </c>
      <c r="CA29" s="201">
        <v>0.73541666666666661</v>
      </c>
      <c r="CB29" s="200">
        <v>2.7</v>
      </c>
      <c r="CC29" s="189">
        <v>210</v>
      </c>
      <c r="CD29" s="190">
        <v>38191</v>
      </c>
      <c r="CE29" s="201">
        <v>0.62569444444444444</v>
      </c>
      <c r="CF29" s="149">
        <v>2.16</v>
      </c>
      <c r="CG29" s="150">
        <v>167</v>
      </c>
      <c r="CH29" s="151">
        <v>37820</v>
      </c>
      <c r="CI29" s="152">
        <v>0.95694444444444438</v>
      </c>
      <c r="CJ29" s="200">
        <v>1.3</v>
      </c>
      <c r="CK29" s="189">
        <v>115</v>
      </c>
      <c r="CL29" s="190">
        <v>37410</v>
      </c>
      <c r="CM29" s="201">
        <v>0.97777777777777775</v>
      </c>
      <c r="CN29" s="200">
        <v>1.9</v>
      </c>
      <c r="CO29" s="189">
        <v>150</v>
      </c>
      <c r="CP29" s="190">
        <v>37077</v>
      </c>
      <c r="CQ29" s="201">
        <v>0.80763888888888891</v>
      </c>
      <c r="CR29" s="200">
        <v>1.6</v>
      </c>
      <c r="CS29" s="189">
        <v>133</v>
      </c>
      <c r="CT29" s="190">
        <v>36755</v>
      </c>
      <c r="CU29" s="201">
        <v>0.7270833333333333</v>
      </c>
      <c r="CV29" s="200">
        <v>2.82</v>
      </c>
      <c r="CW29" s="189">
        <v>219</v>
      </c>
      <c r="CX29" s="190">
        <v>36325</v>
      </c>
      <c r="CY29" s="201">
        <v>0.64444444444444449</v>
      </c>
      <c r="CZ29" s="149">
        <v>2.31</v>
      </c>
      <c r="DA29" s="150">
        <v>179</v>
      </c>
      <c r="DB29" s="151">
        <v>35985</v>
      </c>
      <c r="DC29" s="152">
        <v>0.6875</v>
      </c>
      <c r="DD29" s="149">
        <v>2.72</v>
      </c>
      <c r="DE29" s="150">
        <v>211</v>
      </c>
      <c r="DF29" s="151">
        <v>35653</v>
      </c>
      <c r="DG29" s="152">
        <v>0.6777777777777777</v>
      </c>
      <c r="DH29" s="149">
        <v>1.47</v>
      </c>
      <c r="DI29" s="150">
        <v>125</v>
      </c>
      <c r="DJ29" s="151">
        <v>35255</v>
      </c>
      <c r="DK29" s="152">
        <v>0.86458333333333337</v>
      </c>
      <c r="DL29" s="200">
        <v>0.7</v>
      </c>
      <c r="DM29" s="189">
        <v>85</v>
      </c>
      <c r="DN29" s="190">
        <v>34826</v>
      </c>
      <c r="DO29" s="201">
        <v>0.65625</v>
      </c>
      <c r="DP29" s="149">
        <v>2.1</v>
      </c>
      <c r="DQ29" s="150">
        <v>163</v>
      </c>
      <c r="DR29" s="151">
        <v>34559</v>
      </c>
      <c r="DS29" s="152">
        <v>0.64861111111111114</v>
      </c>
      <c r="DT29" s="200">
        <v>2.6</v>
      </c>
      <c r="DU29" s="189">
        <v>201</v>
      </c>
      <c r="DV29" s="190">
        <v>34108</v>
      </c>
      <c r="DW29" s="201">
        <v>0.54652777777777783</v>
      </c>
      <c r="DX29" s="200">
        <v>1.3</v>
      </c>
      <c r="DY29" s="189">
        <v>116</v>
      </c>
      <c r="DZ29" s="190">
        <v>33802</v>
      </c>
      <c r="EA29" s="191">
        <v>0.1111111111111111</v>
      </c>
      <c r="EB29" s="276">
        <v>3.1</v>
      </c>
      <c r="EC29" s="277">
        <v>240</v>
      </c>
      <c r="ED29" s="278">
        <v>33395</v>
      </c>
      <c r="EE29" s="279">
        <v>0.69305555555555554</v>
      </c>
      <c r="EF29" s="200">
        <v>3</v>
      </c>
      <c r="EG29" s="189">
        <v>232</v>
      </c>
      <c r="EH29" s="190">
        <v>33083</v>
      </c>
      <c r="EI29" s="204">
        <v>0.64861111111111114</v>
      </c>
      <c r="EJ29" s="89">
        <v>2.2999999999999998</v>
      </c>
      <c r="EK29" s="90" t="s">
        <v>190</v>
      </c>
      <c r="EL29" s="91">
        <v>32723</v>
      </c>
      <c r="EM29" s="84">
        <v>0.6772569444444444</v>
      </c>
      <c r="EN29" s="94"/>
      <c r="EO29" s="95"/>
      <c r="EP29" s="96"/>
      <c r="EQ29" s="97"/>
      <c r="ER29" s="94"/>
      <c r="ES29" s="95"/>
      <c r="ET29" s="96"/>
      <c r="EU29" s="97"/>
      <c r="EV29" s="94"/>
      <c r="EW29" s="95"/>
      <c r="EX29" s="96"/>
      <c r="EY29" s="97"/>
      <c r="EZ29" s="163" t="s">
        <v>230</v>
      </c>
    </row>
    <row r="30" spans="1:156" s="262" customFormat="1" ht="13.8" thickBot="1">
      <c r="A30" s="48" t="s">
        <v>47</v>
      </c>
      <c r="B30" s="49">
        <v>800</v>
      </c>
      <c r="C30" s="50">
        <v>803</v>
      </c>
      <c r="D30" s="50"/>
      <c r="E30" s="99" t="s">
        <v>229</v>
      </c>
      <c r="F30" s="51">
        <v>40400</v>
      </c>
      <c r="G30" s="52" t="s">
        <v>2</v>
      </c>
      <c r="H30" s="641">
        <f t="shared" si="0"/>
        <v>9.3800000000000008</v>
      </c>
      <c r="I30" s="642">
        <f t="shared" si="1"/>
        <v>54</v>
      </c>
      <c r="J30" s="643">
        <f t="shared" si="2"/>
        <v>41529.338680555556</v>
      </c>
      <c r="K30" s="699">
        <f t="shared" si="3"/>
        <v>0.33868055555649335</v>
      </c>
      <c r="L30" s="646">
        <v>5.45</v>
      </c>
      <c r="M30" s="652">
        <v>2</v>
      </c>
      <c r="N30" s="700">
        <v>44339</v>
      </c>
      <c r="O30" s="701">
        <v>0.17003472222131677</v>
      </c>
      <c r="P30" s="646">
        <v>6.31</v>
      </c>
      <c r="Q30" s="652">
        <v>3</v>
      </c>
      <c r="R30" s="700">
        <v>44008</v>
      </c>
      <c r="S30" s="701">
        <v>0.77975694444467081</v>
      </c>
      <c r="T30" s="264">
        <v>5.39</v>
      </c>
      <c r="U30" s="450">
        <v>2</v>
      </c>
      <c r="V30" s="54">
        <v>43714</v>
      </c>
      <c r="W30" s="287">
        <v>0.75624999999999998</v>
      </c>
      <c r="X30" s="578">
        <v>7.11</v>
      </c>
      <c r="Y30" s="53">
        <v>4</v>
      </c>
      <c r="Z30" s="54">
        <v>43304</v>
      </c>
      <c r="AA30" s="55">
        <v>0.76020833333313931</v>
      </c>
      <c r="AB30" s="264">
        <v>6.08</v>
      </c>
      <c r="AC30" s="532">
        <v>3</v>
      </c>
      <c r="AD30" s="54">
        <v>42873</v>
      </c>
      <c r="AE30" s="61">
        <v>0.61986111111111108</v>
      </c>
      <c r="AF30" s="724">
        <v>5.97</v>
      </c>
      <c r="AG30" s="245">
        <v>3</v>
      </c>
      <c r="AH30" s="56">
        <v>42516</v>
      </c>
      <c r="AI30" s="57">
        <v>0.67491898148000473</v>
      </c>
      <c r="AJ30" s="58">
        <v>5.05</v>
      </c>
      <c r="AK30" s="59">
        <v>2</v>
      </c>
      <c r="AL30" s="60">
        <v>42227</v>
      </c>
      <c r="AM30" s="61">
        <v>0.72166666666453239</v>
      </c>
      <c r="AN30" s="62">
        <v>7.22</v>
      </c>
      <c r="AO30" s="63">
        <v>4</v>
      </c>
      <c r="AP30" s="64">
        <v>41780</v>
      </c>
      <c r="AQ30" s="65">
        <v>0.66366898148407927</v>
      </c>
      <c r="AR30" s="66">
        <v>9.3800000000000008</v>
      </c>
      <c r="AS30" s="67">
        <v>54</v>
      </c>
      <c r="AT30" s="68">
        <v>41529.338680555556</v>
      </c>
      <c r="AU30" s="69">
        <v>0.33868055555649335</v>
      </c>
      <c r="AV30" s="87">
        <v>5.0199999999999996</v>
      </c>
      <c r="AW30" s="75">
        <v>2</v>
      </c>
      <c r="AX30" s="56">
        <v>41177</v>
      </c>
      <c r="AY30" s="76">
        <v>0.89861111111111114</v>
      </c>
      <c r="AZ30" s="103">
        <v>7.68</v>
      </c>
      <c r="BA30" s="75">
        <v>7</v>
      </c>
      <c r="BB30" s="56">
        <v>40731</v>
      </c>
      <c r="BC30" s="76">
        <v>0.85486111111111107</v>
      </c>
      <c r="BD30" s="109"/>
      <c r="BE30" s="110"/>
      <c r="BF30" s="127"/>
      <c r="BG30" s="128"/>
      <c r="BH30" s="109"/>
      <c r="BI30" s="110"/>
      <c r="BJ30" s="127"/>
      <c r="BK30" s="120"/>
      <c r="BL30" s="109"/>
      <c r="BM30" s="110"/>
      <c r="BN30" s="127"/>
      <c r="BO30" s="120"/>
      <c r="BP30" s="109"/>
      <c r="BQ30" s="110"/>
      <c r="BR30" s="127"/>
      <c r="BS30" s="120"/>
      <c r="BT30" s="109"/>
      <c r="BU30" s="110"/>
      <c r="BV30" s="127"/>
      <c r="BW30" s="120"/>
      <c r="BX30" s="109"/>
      <c r="BY30" s="110"/>
      <c r="BZ30" s="127"/>
      <c r="CA30" s="120"/>
      <c r="CB30" s="109"/>
      <c r="CC30" s="110"/>
      <c r="CD30" s="127"/>
      <c r="CE30" s="120"/>
      <c r="CF30" s="109"/>
      <c r="CG30" s="110"/>
      <c r="CH30" s="127"/>
      <c r="CI30" s="120"/>
      <c r="CJ30" s="109"/>
      <c r="CK30" s="110"/>
      <c r="CL30" s="127"/>
      <c r="CM30" s="120"/>
      <c r="CN30" s="109"/>
      <c r="CO30" s="110"/>
      <c r="CP30" s="127"/>
      <c r="CQ30" s="120"/>
      <c r="CR30" s="109"/>
      <c r="CS30" s="110"/>
      <c r="CT30" s="127"/>
      <c r="CU30" s="120"/>
      <c r="CV30" s="109"/>
      <c r="CW30" s="110"/>
      <c r="CX30" s="127"/>
      <c r="CY30" s="120"/>
      <c r="CZ30" s="109"/>
      <c r="DA30" s="110"/>
      <c r="DB30" s="127"/>
      <c r="DC30" s="120"/>
      <c r="DD30" s="109"/>
      <c r="DE30" s="110"/>
      <c r="DF30" s="127"/>
      <c r="DG30" s="120"/>
      <c r="DH30" s="109"/>
      <c r="DI30" s="110"/>
      <c r="DJ30" s="127"/>
      <c r="DK30" s="120"/>
      <c r="DL30" s="109"/>
      <c r="DM30" s="118"/>
      <c r="DN30" s="280"/>
      <c r="DO30" s="120"/>
      <c r="DP30" s="109"/>
      <c r="DQ30" s="110"/>
      <c r="DR30" s="127"/>
      <c r="DS30" s="120"/>
      <c r="DT30" s="109"/>
      <c r="DU30" s="118"/>
      <c r="DV30" s="280"/>
      <c r="DW30" s="120"/>
      <c r="DX30" s="109"/>
      <c r="DY30" s="110"/>
      <c r="DZ30" s="127"/>
      <c r="EA30" s="128"/>
      <c r="EB30" s="109"/>
      <c r="EC30" s="110"/>
      <c r="ED30" s="127"/>
      <c r="EE30" s="120"/>
      <c r="EF30" s="109"/>
      <c r="EG30" s="110"/>
      <c r="EH30" s="127"/>
      <c r="EI30" s="281"/>
      <c r="EJ30" s="146"/>
      <c r="EK30" s="147"/>
      <c r="EL30" s="181"/>
      <c r="EM30" s="139"/>
      <c r="EN30" s="109"/>
      <c r="EO30" s="110"/>
      <c r="EP30" s="111"/>
      <c r="EQ30" s="112"/>
      <c r="ER30" s="109"/>
      <c r="ES30" s="110"/>
      <c r="ET30" s="111"/>
      <c r="EU30" s="112"/>
      <c r="EV30" s="109"/>
      <c r="EW30" s="110"/>
      <c r="EX30" s="111"/>
      <c r="EY30" s="112"/>
      <c r="EZ30" s="163"/>
    </row>
    <row r="31" spans="1:156" s="262" customFormat="1" ht="13.8" thickBot="1">
      <c r="A31" s="48" t="s">
        <v>49</v>
      </c>
      <c r="B31" s="49">
        <v>810</v>
      </c>
      <c r="C31" s="50">
        <v>813</v>
      </c>
      <c r="D31" s="50"/>
      <c r="E31" s="49" t="s">
        <v>50</v>
      </c>
      <c r="F31" s="51">
        <v>32723</v>
      </c>
      <c r="G31" s="52" t="s">
        <v>2</v>
      </c>
      <c r="H31" s="641">
        <f t="shared" si="0"/>
        <v>14.95</v>
      </c>
      <c r="I31" s="642">
        <f t="shared" si="1"/>
        <v>61</v>
      </c>
      <c r="J31" s="643">
        <f t="shared" si="2"/>
        <v>41531.819351851853</v>
      </c>
      <c r="K31" s="699">
        <f t="shared" si="3"/>
        <v>0.81935185185284354</v>
      </c>
      <c r="L31" s="740">
        <v>4.28</v>
      </c>
      <c r="M31" s="741">
        <v>32</v>
      </c>
      <c r="N31" s="742">
        <v>44310</v>
      </c>
      <c r="O31" s="743">
        <v>0.19079861111094942</v>
      </c>
      <c r="P31" s="646">
        <v>3.95</v>
      </c>
      <c r="Q31" s="652">
        <v>30</v>
      </c>
      <c r="R31" s="700">
        <v>44016</v>
      </c>
      <c r="S31" s="701">
        <v>0.89184027777810115</v>
      </c>
      <c r="T31" s="264">
        <v>3.88</v>
      </c>
      <c r="U31" s="450">
        <v>30</v>
      </c>
      <c r="V31" s="54">
        <v>43568</v>
      </c>
      <c r="W31" s="287">
        <v>9.375E-2</v>
      </c>
      <c r="X31" s="578">
        <v>12</v>
      </c>
      <c r="Y31" s="53">
        <v>54</v>
      </c>
      <c r="Z31" s="54">
        <v>43304</v>
      </c>
      <c r="AA31" s="55">
        <v>0.82047453703853535</v>
      </c>
      <c r="AB31" s="264">
        <v>5.54</v>
      </c>
      <c r="AC31" s="532">
        <v>36</v>
      </c>
      <c r="AD31" s="54">
        <v>42873</v>
      </c>
      <c r="AE31" s="61">
        <v>0.51222222222222225</v>
      </c>
      <c r="AF31" s="724">
        <v>5.26</v>
      </c>
      <c r="AG31" s="245">
        <v>35</v>
      </c>
      <c r="AH31" s="56">
        <v>42516</v>
      </c>
      <c r="AI31" s="57">
        <v>0.66913194444350665</v>
      </c>
      <c r="AJ31" s="58">
        <v>3.32</v>
      </c>
      <c r="AK31" s="59">
        <v>28</v>
      </c>
      <c r="AL31" s="60">
        <v>42133</v>
      </c>
      <c r="AM31" s="61">
        <v>0.83203703703475185</v>
      </c>
      <c r="AN31" s="62">
        <v>7.69</v>
      </c>
      <c r="AO31" s="63">
        <v>43</v>
      </c>
      <c r="AP31" s="64">
        <v>41780</v>
      </c>
      <c r="AQ31" s="65">
        <v>0.70931712962919846</v>
      </c>
      <c r="AR31" s="66">
        <v>14.95</v>
      </c>
      <c r="AS31" s="67">
        <v>61</v>
      </c>
      <c r="AT31" s="68">
        <v>41531.819351851853</v>
      </c>
      <c r="AU31" s="69">
        <v>0.81935185185284354</v>
      </c>
      <c r="AV31" s="87">
        <v>3.07</v>
      </c>
      <c r="AW31" s="75">
        <v>27</v>
      </c>
      <c r="AX31" s="56">
        <v>41014</v>
      </c>
      <c r="AY31" s="76">
        <v>0.39374999999999999</v>
      </c>
      <c r="AZ31" s="74">
        <v>9.0299999999999994</v>
      </c>
      <c r="BA31" s="53">
        <v>47</v>
      </c>
      <c r="BB31" s="54">
        <v>40731</v>
      </c>
      <c r="BC31" s="55">
        <v>0.8534722222222223</v>
      </c>
      <c r="BD31" s="104">
        <v>10.28</v>
      </c>
      <c r="BE31" s="105">
        <v>50</v>
      </c>
      <c r="BF31" s="106">
        <v>40291</v>
      </c>
      <c r="BG31" s="107">
        <v>0.51599537037037035</v>
      </c>
      <c r="BH31" s="81">
        <v>5.38</v>
      </c>
      <c r="BI31" s="53">
        <v>35</v>
      </c>
      <c r="BJ31" s="54">
        <v>40031</v>
      </c>
      <c r="BK31" s="85">
        <v>0.76527777777777783</v>
      </c>
      <c r="BL31" s="81">
        <v>4.82</v>
      </c>
      <c r="BM31" s="53">
        <v>33</v>
      </c>
      <c r="BN31" s="54">
        <v>39676</v>
      </c>
      <c r="BO31" s="85">
        <v>0.6381944444444444</v>
      </c>
      <c r="BP31" s="81">
        <v>5.4</v>
      </c>
      <c r="BQ31" s="53">
        <v>35</v>
      </c>
      <c r="BR31" s="54">
        <v>39196</v>
      </c>
      <c r="BS31" s="85">
        <v>0.83125000000000004</v>
      </c>
      <c r="BT31" s="81">
        <v>6.3</v>
      </c>
      <c r="BU31" s="53">
        <v>38</v>
      </c>
      <c r="BV31" s="54">
        <v>38901</v>
      </c>
      <c r="BW31" s="85">
        <v>0.88541666666666663</v>
      </c>
      <c r="BX31" s="81">
        <v>6.3</v>
      </c>
      <c r="BY31" s="53">
        <v>38</v>
      </c>
      <c r="BZ31" s="54">
        <v>38506</v>
      </c>
      <c r="CA31" s="85">
        <v>0.84513888888888899</v>
      </c>
      <c r="CB31" s="81">
        <v>6.6</v>
      </c>
      <c r="CC31" s="53">
        <v>39</v>
      </c>
      <c r="CD31" s="54">
        <v>38191</v>
      </c>
      <c r="CE31" s="85">
        <v>0.72569444444444453</v>
      </c>
      <c r="CF31" s="87">
        <v>4.03</v>
      </c>
      <c r="CG31" s="75">
        <v>31</v>
      </c>
      <c r="CH31" s="56">
        <v>37863</v>
      </c>
      <c r="CI31" s="86">
        <v>0.97916666666666663</v>
      </c>
      <c r="CJ31" s="81">
        <v>1.9</v>
      </c>
      <c r="CK31" s="53">
        <v>20</v>
      </c>
      <c r="CL31" s="54">
        <v>37411</v>
      </c>
      <c r="CM31" s="85">
        <v>6.0416666666666667E-2</v>
      </c>
      <c r="CN31" s="81">
        <v>1.9</v>
      </c>
      <c r="CO31" s="53">
        <v>20</v>
      </c>
      <c r="CP31" s="54">
        <v>37016</v>
      </c>
      <c r="CQ31" s="85">
        <v>0.76111111111111107</v>
      </c>
      <c r="CR31" s="81">
        <v>4.0999999999999996</v>
      </c>
      <c r="CS31" s="53">
        <v>31</v>
      </c>
      <c r="CT31" s="54">
        <v>36794</v>
      </c>
      <c r="CU31" s="85">
        <v>0.20486111111111113</v>
      </c>
      <c r="CV31" s="81">
        <v>4.66</v>
      </c>
      <c r="CW31" s="53">
        <v>33</v>
      </c>
      <c r="CX31" s="54">
        <v>36372</v>
      </c>
      <c r="CY31" s="85">
        <v>0.87986111111111109</v>
      </c>
      <c r="CZ31" s="81">
        <v>5.3</v>
      </c>
      <c r="DA31" s="53">
        <v>35</v>
      </c>
      <c r="DB31" s="54">
        <v>36027</v>
      </c>
      <c r="DC31" s="85">
        <v>0.44444444444444442</v>
      </c>
      <c r="DD31" s="87">
        <v>11</v>
      </c>
      <c r="DE31" s="75">
        <v>52</v>
      </c>
      <c r="DF31" s="56">
        <v>35641</v>
      </c>
      <c r="DG31" s="86">
        <v>0.90833333333333333</v>
      </c>
      <c r="DH31" s="87">
        <v>1.22</v>
      </c>
      <c r="DI31" s="75">
        <v>10</v>
      </c>
      <c r="DJ31" s="56">
        <v>35327</v>
      </c>
      <c r="DK31" s="86">
        <v>6.9444444444444441E-3</v>
      </c>
      <c r="DL31" s="103" t="s">
        <v>190</v>
      </c>
      <c r="DM31" s="176" t="s">
        <v>190</v>
      </c>
      <c r="DN31" s="218" t="s">
        <v>190</v>
      </c>
      <c r="DO31" s="86" t="s">
        <v>190</v>
      </c>
      <c r="DP31" s="81">
        <v>4.5</v>
      </c>
      <c r="DQ31" s="53">
        <v>32</v>
      </c>
      <c r="DR31" s="54">
        <v>34559</v>
      </c>
      <c r="DS31" s="85">
        <v>0.73333333333333339</v>
      </c>
      <c r="DT31" s="103" t="s">
        <v>190</v>
      </c>
      <c r="DU31" s="176" t="s">
        <v>190</v>
      </c>
      <c r="DV31" s="218" t="s">
        <v>190</v>
      </c>
      <c r="DW31" s="86" t="s">
        <v>190</v>
      </c>
      <c r="DX31" s="81">
        <v>2.2999999999999998</v>
      </c>
      <c r="DY31" s="53">
        <v>24</v>
      </c>
      <c r="DZ31" s="54">
        <v>33802</v>
      </c>
      <c r="EA31" s="55">
        <v>0.46527777777777773</v>
      </c>
      <c r="EB31" s="81">
        <v>8.1</v>
      </c>
      <c r="EC31" s="53">
        <v>44</v>
      </c>
      <c r="ED31" s="54">
        <v>33395</v>
      </c>
      <c r="EE31" s="85">
        <v>0.78194444444444444</v>
      </c>
      <c r="EF31" s="81">
        <v>5.9</v>
      </c>
      <c r="EG31" s="53">
        <v>37</v>
      </c>
      <c r="EH31" s="54">
        <v>33083</v>
      </c>
      <c r="EI31" s="242">
        <v>0.75069444444444444</v>
      </c>
      <c r="EJ31" s="81" t="s">
        <v>190</v>
      </c>
      <c r="EK31" s="53" t="s">
        <v>190</v>
      </c>
      <c r="EL31" s="243" t="s">
        <v>190</v>
      </c>
      <c r="EM31" s="244" t="s">
        <v>190</v>
      </c>
      <c r="EN31" s="109"/>
      <c r="EO31" s="110"/>
      <c r="EP31" s="111"/>
      <c r="EQ31" s="112"/>
      <c r="ER31" s="109"/>
      <c r="ES31" s="110"/>
      <c r="ET31" s="111"/>
      <c r="EU31" s="112"/>
      <c r="EV31" s="109"/>
      <c r="EW31" s="110"/>
      <c r="EX31" s="111"/>
      <c r="EY31" s="112"/>
    </row>
    <row r="32" spans="1:156" s="262" customFormat="1" ht="13.8" thickBot="1">
      <c r="A32" s="48" t="s">
        <v>51</v>
      </c>
      <c r="B32" s="49">
        <v>820</v>
      </c>
      <c r="C32" s="50">
        <v>823</v>
      </c>
      <c r="D32" s="50"/>
      <c r="E32" s="49" t="s">
        <v>52</v>
      </c>
      <c r="F32" s="51">
        <v>32723</v>
      </c>
      <c r="G32" s="52" t="s">
        <v>2</v>
      </c>
      <c r="H32" s="641">
        <f t="shared" si="0"/>
        <v>4.5599999999999996</v>
      </c>
      <c r="I32" s="642">
        <f t="shared" si="1"/>
        <v>2136</v>
      </c>
      <c r="J32" s="643">
        <f t="shared" si="2"/>
        <v>43304</v>
      </c>
      <c r="K32" s="699">
        <f t="shared" si="3"/>
        <v>0.75346064814948477</v>
      </c>
      <c r="L32" s="646">
        <v>3.16</v>
      </c>
      <c r="M32" s="652">
        <v>223.51</v>
      </c>
      <c r="N32" s="700">
        <v>44372</v>
      </c>
      <c r="O32" s="701">
        <v>0.75217592592525762</v>
      </c>
      <c r="P32" s="646">
        <v>2.94</v>
      </c>
      <c r="Q32" s="652">
        <v>325</v>
      </c>
      <c r="R32" s="700">
        <v>43975</v>
      </c>
      <c r="S32" s="701">
        <v>0.83685185185458977</v>
      </c>
      <c r="T32" s="220">
        <v>2.75</v>
      </c>
      <c r="U32" s="595">
        <v>252</v>
      </c>
      <c r="V32" s="596">
        <v>43617</v>
      </c>
      <c r="W32" s="610">
        <v>0.68680555555555556</v>
      </c>
      <c r="X32" s="580">
        <v>4.5599999999999996</v>
      </c>
      <c r="Y32" s="277">
        <v>2136</v>
      </c>
      <c r="Z32" s="278">
        <v>43304</v>
      </c>
      <c r="AA32" s="329">
        <v>0.75346064814948477</v>
      </c>
      <c r="AB32" s="264">
        <v>2.2000000000000002</v>
      </c>
      <c r="AC32" s="532">
        <v>720</v>
      </c>
      <c r="AD32" s="54">
        <v>43001</v>
      </c>
      <c r="AE32" s="61">
        <v>0.91152777777777771</v>
      </c>
      <c r="AF32" s="724">
        <v>2.4700000000000002</v>
      </c>
      <c r="AG32" s="245">
        <v>826</v>
      </c>
      <c r="AH32" s="56">
        <v>42516</v>
      </c>
      <c r="AI32" s="57">
        <v>0.65815972222480923</v>
      </c>
      <c r="AJ32" s="58">
        <v>2.74</v>
      </c>
      <c r="AK32" s="59">
        <v>959</v>
      </c>
      <c r="AL32" s="60">
        <v>42160</v>
      </c>
      <c r="AM32" s="61">
        <v>0.99312500000087311</v>
      </c>
      <c r="AN32" s="62">
        <v>3.96</v>
      </c>
      <c r="AO32" s="63">
        <v>1789</v>
      </c>
      <c r="AP32" s="64">
        <v>41743</v>
      </c>
      <c r="AQ32" s="65">
        <v>0.30045138888817746</v>
      </c>
      <c r="AR32" s="556">
        <v>4.3</v>
      </c>
      <c r="AS32" s="557">
        <v>1986</v>
      </c>
      <c r="AT32" s="558">
        <v>41529.329074074078</v>
      </c>
      <c r="AU32" s="559">
        <v>0.32907407407765277</v>
      </c>
      <c r="AV32" s="81">
        <v>2.4900000000000002</v>
      </c>
      <c r="AW32" s="53">
        <v>836</v>
      </c>
      <c r="AX32" s="54">
        <v>41067</v>
      </c>
      <c r="AY32" s="55">
        <v>0.10486111111111111</v>
      </c>
      <c r="AZ32" s="74">
        <v>3.45</v>
      </c>
      <c r="BA32" s="53">
        <v>1432</v>
      </c>
      <c r="BB32" s="54">
        <v>40731</v>
      </c>
      <c r="BC32" s="55">
        <v>0.80138888888888893</v>
      </c>
      <c r="BD32" s="104">
        <v>3</v>
      </c>
      <c r="BE32" s="105">
        <v>1119</v>
      </c>
      <c r="BF32" s="106">
        <v>40394</v>
      </c>
      <c r="BG32" s="107">
        <v>0.77993055555555557</v>
      </c>
      <c r="BH32" s="81">
        <v>2.81</v>
      </c>
      <c r="BI32" s="53">
        <v>1000</v>
      </c>
      <c r="BJ32" s="54">
        <v>40000</v>
      </c>
      <c r="BK32" s="85">
        <v>0.8354166666666667</v>
      </c>
      <c r="BL32" s="81">
        <v>1.92</v>
      </c>
      <c r="BM32" s="53">
        <v>608</v>
      </c>
      <c r="BN32" s="54">
        <v>39726</v>
      </c>
      <c r="BO32" s="85">
        <v>0.9</v>
      </c>
      <c r="BP32" s="81">
        <v>3.1</v>
      </c>
      <c r="BQ32" s="53">
        <v>1223</v>
      </c>
      <c r="BR32" s="54">
        <v>39299</v>
      </c>
      <c r="BS32" s="85">
        <v>0.84444444444444444</v>
      </c>
      <c r="BT32" s="81">
        <v>4.0999999999999996</v>
      </c>
      <c r="BU32" s="53">
        <v>1879</v>
      </c>
      <c r="BV32" s="54">
        <v>38901</v>
      </c>
      <c r="BW32" s="85">
        <v>0.82777777777777783</v>
      </c>
      <c r="BX32" s="81">
        <v>3.8</v>
      </c>
      <c r="BY32" s="53">
        <v>1708</v>
      </c>
      <c r="BZ32" s="54">
        <v>38506</v>
      </c>
      <c r="CA32" s="85">
        <v>0.77986111111111101</v>
      </c>
      <c r="CB32" s="81">
        <v>3.1</v>
      </c>
      <c r="CC32" s="53">
        <v>1200</v>
      </c>
      <c r="CD32" s="54">
        <v>38191</v>
      </c>
      <c r="CE32" s="85">
        <v>0.72152777777777777</v>
      </c>
      <c r="CF32" s="87">
        <v>2.61</v>
      </c>
      <c r="CG32" s="75">
        <v>882</v>
      </c>
      <c r="CH32" s="56">
        <v>37863</v>
      </c>
      <c r="CI32" s="86">
        <v>0.97777777777777775</v>
      </c>
      <c r="CJ32" s="81">
        <v>2</v>
      </c>
      <c r="CK32" s="53">
        <v>632</v>
      </c>
      <c r="CL32" s="54">
        <v>37411</v>
      </c>
      <c r="CM32" s="85">
        <v>8.8888888888888892E-2</v>
      </c>
      <c r="CN32" s="81">
        <v>2.6</v>
      </c>
      <c r="CO32" s="53">
        <v>874</v>
      </c>
      <c r="CP32" s="54">
        <v>37080</v>
      </c>
      <c r="CQ32" s="85">
        <v>0.85763888888888884</v>
      </c>
      <c r="CR32" s="81">
        <v>2.2000000000000002</v>
      </c>
      <c r="CS32" s="53">
        <v>713</v>
      </c>
      <c r="CT32" s="54">
        <v>36663</v>
      </c>
      <c r="CU32" s="85">
        <v>0.78402777777777777</v>
      </c>
      <c r="CV32" s="81">
        <v>3.29</v>
      </c>
      <c r="CW32" s="53">
        <v>1324</v>
      </c>
      <c r="CX32" s="54">
        <v>36369</v>
      </c>
      <c r="CY32" s="85">
        <v>0.81180555555555556</v>
      </c>
      <c r="CZ32" s="81">
        <v>3.1</v>
      </c>
      <c r="DA32" s="53">
        <v>1183</v>
      </c>
      <c r="DB32" s="54">
        <v>36001</v>
      </c>
      <c r="DC32" s="85">
        <v>0.82916666666666661</v>
      </c>
      <c r="DD32" s="87">
        <v>3.29</v>
      </c>
      <c r="DE32" s="75">
        <v>1324</v>
      </c>
      <c r="DF32" s="56">
        <v>35641</v>
      </c>
      <c r="DG32" s="86">
        <v>0.78263888888888899</v>
      </c>
      <c r="DH32" s="81">
        <v>1.32</v>
      </c>
      <c r="DI32" s="53">
        <v>455</v>
      </c>
      <c r="DJ32" s="54">
        <v>35211</v>
      </c>
      <c r="DK32" s="85">
        <v>0.48749999999999999</v>
      </c>
      <c r="DL32" s="81">
        <v>2</v>
      </c>
      <c r="DM32" s="53">
        <v>640</v>
      </c>
      <c r="DN32" s="54">
        <v>34894</v>
      </c>
      <c r="DO32" s="85">
        <v>0.74861111111111101</v>
      </c>
      <c r="DP32" s="103" t="s">
        <v>190</v>
      </c>
      <c r="DQ32" s="176" t="s">
        <v>190</v>
      </c>
      <c r="DR32" s="218" t="s">
        <v>190</v>
      </c>
      <c r="DS32" s="86" t="s">
        <v>190</v>
      </c>
      <c r="DT32" s="81">
        <v>1.7</v>
      </c>
      <c r="DU32" s="53">
        <v>550</v>
      </c>
      <c r="DV32" s="54">
        <v>34230</v>
      </c>
      <c r="DW32" s="85">
        <v>0.59513888888888888</v>
      </c>
      <c r="DX32" s="81">
        <v>2.5</v>
      </c>
      <c r="DY32" s="53">
        <v>840</v>
      </c>
      <c r="DZ32" s="54">
        <v>33800</v>
      </c>
      <c r="EA32" s="55">
        <v>0.75902777777777775</v>
      </c>
      <c r="EB32" s="81">
        <v>3.7</v>
      </c>
      <c r="EC32" s="53">
        <v>1610</v>
      </c>
      <c r="ED32" s="54">
        <v>33395</v>
      </c>
      <c r="EE32" s="85">
        <v>0.73958333333333337</v>
      </c>
      <c r="EF32" s="81">
        <v>2.4</v>
      </c>
      <c r="EG32" s="53">
        <v>800</v>
      </c>
      <c r="EH32" s="54">
        <v>33089</v>
      </c>
      <c r="EI32" s="242">
        <v>0.68472222222222223</v>
      </c>
      <c r="EJ32" s="81" t="s">
        <v>190</v>
      </c>
      <c r="EK32" s="53" t="s">
        <v>190</v>
      </c>
      <c r="EL32" s="243" t="s">
        <v>190</v>
      </c>
      <c r="EM32" s="244" t="s">
        <v>190</v>
      </c>
      <c r="EN32" s="109"/>
      <c r="EO32" s="110"/>
      <c r="EP32" s="111"/>
      <c r="EQ32" s="112"/>
      <c r="ER32" s="109"/>
      <c r="ES32" s="110"/>
      <c r="ET32" s="111"/>
      <c r="EU32" s="112"/>
      <c r="EV32" s="109"/>
      <c r="EW32" s="110"/>
      <c r="EX32" s="111"/>
      <c r="EY32" s="112"/>
    </row>
    <row r="33" spans="1:156" ht="13.8" thickBot="1">
      <c r="A33" s="48" t="s">
        <v>53</v>
      </c>
      <c r="B33" s="282">
        <v>850</v>
      </c>
      <c r="C33" s="283">
        <v>853</v>
      </c>
      <c r="D33" s="283"/>
      <c r="E33" s="282" t="s">
        <v>54</v>
      </c>
      <c r="F33" s="51">
        <v>38076</v>
      </c>
      <c r="G33" s="284" t="s">
        <v>2</v>
      </c>
      <c r="H33" s="641">
        <f t="shared" si="0"/>
        <v>4.8</v>
      </c>
      <c r="I33" s="642">
        <f t="shared" si="1"/>
        <v>0</v>
      </c>
      <c r="J33" s="643">
        <f t="shared" si="2"/>
        <v>39618</v>
      </c>
      <c r="K33" s="699">
        <f t="shared" si="3"/>
        <v>0.39861111111111108</v>
      </c>
      <c r="L33" s="551"/>
      <c r="M33" s="538"/>
      <c r="N33" s="273"/>
      <c r="O33" s="739"/>
      <c r="P33" s="551"/>
      <c r="Q33" s="538"/>
      <c r="R33" s="273"/>
      <c r="S33" s="640"/>
      <c r="T33" s="544"/>
      <c r="U33" s="551"/>
      <c r="V33" s="127"/>
      <c r="W33" s="609"/>
      <c r="X33" s="753"/>
      <c r="Y33" s="754"/>
      <c r="Z33" s="754"/>
      <c r="AA33" s="755"/>
      <c r="AB33" s="758" t="s">
        <v>286</v>
      </c>
      <c r="AC33" s="754"/>
      <c r="AD33" s="754"/>
      <c r="AE33" s="755"/>
      <c r="AF33" s="285"/>
      <c r="AG33" s="286"/>
      <c r="AH33" s="222" t="s">
        <v>261</v>
      </c>
      <c r="AI33" s="287"/>
      <c r="AJ33" s="58"/>
      <c r="AK33" s="59"/>
      <c r="AL33" s="208" t="s">
        <v>238</v>
      </c>
      <c r="AM33" s="61"/>
      <c r="AN33" s="62">
        <v>7.0000000000000007E-2</v>
      </c>
      <c r="AO33" s="63">
        <v>0</v>
      </c>
      <c r="AP33" s="64">
        <v>41821</v>
      </c>
      <c r="AQ33" s="65">
        <v>0.14873842592351139</v>
      </c>
      <c r="AR33" s="184">
        <v>3.71</v>
      </c>
      <c r="AS33" s="185">
        <v>2</v>
      </c>
      <c r="AT33" s="186">
        <v>41529.362615740742</v>
      </c>
      <c r="AU33" s="187">
        <v>0.36261574074160308</v>
      </c>
      <c r="AV33" s="81">
        <v>1.17</v>
      </c>
      <c r="AW33" s="53">
        <v>0</v>
      </c>
      <c r="AX33" s="54">
        <v>41164</v>
      </c>
      <c r="AY33" s="55">
        <v>0.48055555555555557</v>
      </c>
      <c r="AZ33" s="188">
        <v>1.7</v>
      </c>
      <c r="BA33" s="189">
        <v>0</v>
      </c>
      <c r="BB33" s="190">
        <v>40731</v>
      </c>
      <c r="BC33" s="191">
        <v>0.7729166666666667</v>
      </c>
      <c r="BD33" s="214">
        <v>1.61</v>
      </c>
      <c r="BE33" s="215">
        <v>0</v>
      </c>
      <c r="BF33" s="216">
        <v>40291</v>
      </c>
      <c r="BG33" s="217">
        <v>0.48631944444444447</v>
      </c>
      <c r="BH33" s="200">
        <v>1.93</v>
      </c>
      <c r="BI33" s="189">
        <v>0</v>
      </c>
      <c r="BJ33" s="190">
        <v>39921</v>
      </c>
      <c r="BK33" s="201">
        <v>0.74930555555555556</v>
      </c>
      <c r="BL33" s="158">
        <v>4.8</v>
      </c>
      <c r="BM33" s="159">
        <v>0</v>
      </c>
      <c r="BN33" s="160">
        <v>39618</v>
      </c>
      <c r="BO33" s="161">
        <v>0.39861111111111108</v>
      </c>
      <c r="BP33" s="200">
        <v>2</v>
      </c>
      <c r="BQ33" s="189">
        <v>0</v>
      </c>
      <c r="BR33" s="190">
        <v>39216</v>
      </c>
      <c r="BS33" s="201">
        <v>0.93125000000000002</v>
      </c>
      <c r="BT33" s="200">
        <v>1.6</v>
      </c>
      <c r="BU33" s="189">
        <v>0</v>
      </c>
      <c r="BV33" s="190">
        <v>38907</v>
      </c>
      <c r="BW33" s="201">
        <v>0.13541666666666666</v>
      </c>
      <c r="BX33" s="200">
        <v>2.6</v>
      </c>
      <c r="BY33" s="189">
        <v>0</v>
      </c>
      <c r="BZ33" s="190">
        <v>38506</v>
      </c>
      <c r="CA33" s="201">
        <v>0.78611111111111109</v>
      </c>
      <c r="CB33" s="81">
        <v>4.3</v>
      </c>
      <c r="CC33" s="53">
        <v>0</v>
      </c>
      <c r="CD33" s="54">
        <v>38218</v>
      </c>
      <c r="CE33" s="85">
        <v>6.1805555555555558E-2</v>
      </c>
      <c r="CF33" s="265"/>
      <c r="CG33" s="266"/>
      <c r="CH33" s="267"/>
      <c r="CI33" s="268"/>
      <c r="CJ33" s="265"/>
      <c r="CK33" s="266"/>
      <c r="CL33" s="267"/>
      <c r="CM33" s="268"/>
      <c r="CN33" s="265"/>
      <c r="CO33" s="266"/>
      <c r="CP33" s="267"/>
      <c r="CQ33" s="268"/>
      <c r="CR33" s="265"/>
      <c r="CS33" s="266"/>
      <c r="CT33" s="267"/>
      <c r="CU33" s="268"/>
      <c r="CV33" s="265"/>
      <c r="CW33" s="266"/>
      <c r="CX33" s="267"/>
      <c r="CY33" s="268"/>
      <c r="CZ33" s="265"/>
      <c r="DA33" s="266"/>
      <c r="DB33" s="267"/>
      <c r="DC33" s="268"/>
      <c r="DD33" s="265"/>
      <c r="DE33" s="266"/>
      <c r="DF33" s="267"/>
      <c r="DG33" s="268"/>
      <c r="DH33" s="265"/>
      <c r="DI33" s="266"/>
      <c r="DJ33" s="267"/>
      <c r="DK33" s="268"/>
      <c r="DL33" s="265"/>
      <c r="DM33" s="266"/>
      <c r="DN33" s="267"/>
      <c r="DO33" s="268"/>
      <c r="DP33" s="265"/>
      <c r="DQ33" s="266"/>
      <c r="DR33" s="267"/>
      <c r="DS33" s="268"/>
      <c r="DT33" s="265"/>
      <c r="DU33" s="266"/>
      <c r="DV33" s="267"/>
      <c r="DW33" s="268"/>
      <c r="DX33" s="265"/>
      <c r="DY33" s="266"/>
      <c r="DZ33" s="267"/>
      <c r="EA33" s="271"/>
      <c r="EB33" s="265"/>
      <c r="EC33" s="266"/>
      <c r="ED33" s="267"/>
      <c r="EE33" s="268"/>
      <c r="EF33" s="265"/>
      <c r="EG33" s="266"/>
      <c r="EH33" s="267"/>
      <c r="EI33" s="272"/>
      <c r="EJ33" s="94"/>
      <c r="EK33" s="95"/>
      <c r="EL33" s="219"/>
      <c r="EM33" s="97"/>
      <c r="EN33" s="94"/>
      <c r="EO33" s="95"/>
      <c r="EP33" s="96"/>
      <c r="EQ33" s="97"/>
      <c r="ER33" s="94"/>
      <c r="ES33" s="95"/>
      <c r="ET33" s="96"/>
      <c r="EU33" s="97"/>
      <c r="EV33" s="94"/>
      <c r="EW33" s="95"/>
      <c r="EX33" s="96"/>
      <c r="EY33" s="97"/>
      <c r="EZ33" s="47"/>
    </row>
    <row r="34" spans="1:156" ht="13.8" thickBot="1">
      <c r="A34" s="263" t="s">
        <v>55</v>
      </c>
      <c r="B34" s="288">
        <v>860</v>
      </c>
      <c r="C34" s="289">
        <v>863</v>
      </c>
      <c r="D34" s="289"/>
      <c r="E34" s="288" t="s">
        <v>56</v>
      </c>
      <c r="F34" s="101">
        <v>38754</v>
      </c>
      <c r="G34" s="290" t="s">
        <v>2</v>
      </c>
      <c r="H34" s="641">
        <f t="shared" si="0"/>
        <v>3.1</v>
      </c>
      <c r="I34" s="642">
        <f t="shared" si="1"/>
        <v>0</v>
      </c>
      <c r="J34" s="643">
        <f t="shared" si="2"/>
        <v>38902</v>
      </c>
      <c r="K34" s="699">
        <f t="shared" si="3"/>
        <v>6.805555555555555E-2</v>
      </c>
      <c r="L34" s="588"/>
      <c r="M34" s="702"/>
      <c r="N34" s="342"/>
      <c r="O34" s="703"/>
      <c r="P34" s="588"/>
      <c r="Q34" s="702"/>
      <c r="R34" s="342"/>
      <c r="S34" s="703"/>
      <c r="T34" s="544"/>
      <c r="U34" s="551"/>
      <c r="V34" s="127"/>
      <c r="W34" s="609"/>
      <c r="X34" s="753"/>
      <c r="Y34" s="754"/>
      <c r="Z34" s="754"/>
      <c r="AA34" s="755"/>
      <c r="AB34" s="759" t="s">
        <v>287</v>
      </c>
      <c r="AC34" s="759"/>
      <c r="AD34" s="759"/>
      <c r="AE34" s="760"/>
      <c r="AF34" s="285"/>
      <c r="AG34" s="286"/>
      <c r="AH34" s="222" t="s">
        <v>261</v>
      </c>
      <c r="AI34" s="287"/>
      <c r="AJ34" s="58"/>
      <c r="AK34" s="59"/>
      <c r="AL34" s="208" t="s">
        <v>238</v>
      </c>
      <c r="AM34" s="61"/>
      <c r="AN34" s="62"/>
      <c r="AO34" s="63"/>
      <c r="AP34" s="64"/>
      <c r="AQ34" s="65"/>
      <c r="AR34" s="184">
        <v>2.3199999999999998</v>
      </c>
      <c r="AS34" s="185">
        <v>419</v>
      </c>
      <c r="AT34" s="186">
        <v>41531.715567129628</v>
      </c>
      <c r="AU34" s="187">
        <v>0.71556712962774327</v>
      </c>
      <c r="AV34" s="87">
        <v>1.04</v>
      </c>
      <c r="AW34" s="75">
        <v>84</v>
      </c>
      <c r="AX34" s="56">
        <v>41067</v>
      </c>
      <c r="AY34" s="76">
        <v>0.53611111111111109</v>
      </c>
      <c r="AZ34" s="188">
        <v>1.7</v>
      </c>
      <c r="BA34" s="189">
        <v>214</v>
      </c>
      <c r="BB34" s="190">
        <v>40676</v>
      </c>
      <c r="BC34" s="191">
        <v>0.50347222222222221</v>
      </c>
      <c r="BD34" s="81" t="s">
        <v>190</v>
      </c>
      <c r="BE34" s="82" t="s">
        <v>190</v>
      </c>
      <c r="BF34" s="83" t="s">
        <v>190</v>
      </c>
      <c r="BG34" s="55" t="s">
        <v>190</v>
      </c>
      <c r="BH34" s="81">
        <v>0</v>
      </c>
      <c r="BI34" s="197">
        <v>0</v>
      </c>
      <c r="BJ34" s="198">
        <v>39931</v>
      </c>
      <c r="BK34" s="199">
        <v>0.53402777777777777</v>
      </c>
      <c r="BL34" s="74">
        <v>0.37</v>
      </c>
      <c r="BM34" s="82">
        <v>17</v>
      </c>
      <c r="BN34" s="83">
        <v>39678</v>
      </c>
      <c r="BO34" s="201">
        <v>0.53680555555555554</v>
      </c>
      <c r="BP34" s="81">
        <v>2.2000000000000002</v>
      </c>
      <c r="BQ34" s="53">
        <v>37</v>
      </c>
      <c r="BR34" s="54">
        <v>39227</v>
      </c>
      <c r="BS34" s="85">
        <v>4.1666666666666664E-2</v>
      </c>
      <c r="BT34" s="224">
        <v>3.1</v>
      </c>
      <c r="BU34" s="225">
        <v>0</v>
      </c>
      <c r="BV34" s="226">
        <v>38902</v>
      </c>
      <c r="BW34" s="233">
        <v>6.805555555555555E-2</v>
      </c>
      <c r="BX34" s="265"/>
      <c r="BY34" s="266"/>
      <c r="BZ34" s="267"/>
      <c r="CA34" s="270"/>
      <c r="CB34" s="265"/>
      <c r="CC34" s="266"/>
      <c r="CD34" s="267"/>
      <c r="CE34" s="268"/>
      <c r="CF34" s="265"/>
      <c r="CG34" s="266"/>
      <c r="CH34" s="267"/>
      <c r="CI34" s="268"/>
      <c r="CJ34" s="265"/>
      <c r="CK34" s="266"/>
      <c r="CL34" s="267"/>
      <c r="CM34" s="268"/>
      <c r="CN34" s="265"/>
      <c r="CO34" s="266"/>
      <c r="CP34" s="267"/>
      <c r="CQ34" s="268"/>
      <c r="CR34" s="265"/>
      <c r="CS34" s="266"/>
      <c r="CT34" s="267"/>
      <c r="CU34" s="268"/>
      <c r="CV34" s="265"/>
      <c r="CW34" s="266"/>
      <c r="CX34" s="267"/>
      <c r="CY34" s="268"/>
      <c r="CZ34" s="265"/>
      <c r="DA34" s="266"/>
      <c r="DB34" s="267"/>
      <c r="DC34" s="268"/>
      <c r="DD34" s="265"/>
      <c r="DE34" s="266"/>
      <c r="DF34" s="267"/>
      <c r="DG34" s="268"/>
      <c r="DH34" s="265"/>
      <c r="DI34" s="266"/>
      <c r="DJ34" s="267"/>
      <c r="DK34" s="268"/>
      <c r="DL34" s="265"/>
      <c r="DM34" s="266"/>
      <c r="DN34" s="267"/>
      <c r="DO34" s="268"/>
      <c r="DP34" s="265"/>
      <c r="DQ34" s="266"/>
      <c r="DR34" s="267"/>
      <c r="DS34" s="268"/>
      <c r="DT34" s="265"/>
      <c r="DU34" s="266"/>
      <c r="DV34" s="267"/>
      <c r="DW34" s="268"/>
      <c r="DX34" s="265"/>
      <c r="DY34" s="266"/>
      <c r="DZ34" s="267"/>
      <c r="EA34" s="271"/>
      <c r="EB34" s="265"/>
      <c r="EC34" s="266"/>
      <c r="ED34" s="267"/>
      <c r="EE34" s="268"/>
      <c r="EF34" s="265"/>
      <c r="EG34" s="266"/>
      <c r="EH34" s="267"/>
      <c r="EI34" s="272"/>
      <c r="EJ34" s="94"/>
      <c r="EK34" s="95"/>
      <c r="EL34" s="219"/>
      <c r="EM34" s="97"/>
      <c r="EN34" s="94"/>
      <c r="EO34" s="95"/>
      <c r="EP34" s="96"/>
      <c r="EQ34" s="97"/>
      <c r="ER34" s="94"/>
      <c r="ES34" s="95"/>
      <c r="ET34" s="96"/>
      <c r="EU34" s="97"/>
      <c r="EV34" s="94"/>
      <c r="EW34" s="95"/>
      <c r="EX34" s="96"/>
      <c r="EY34" s="97"/>
      <c r="EZ34" s="47"/>
    </row>
    <row r="35" spans="1:156" ht="13.8" thickBot="1">
      <c r="A35" s="263" t="s">
        <v>55</v>
      </c>
      <c r="B35" s="288">
        <v>10016</v>
      </c>
      <c r="C35" s="289">
        <v>100167</v>
      </c>
      <c r="D35" s="289"/>
      <c r="E35" s="288" t="s">
        <v>56</v>
      </c>
      <c r="F35" s="101"/>
      <c r="G35" s="290"/>
      <c r="H35" s="641">
        <f t="shared" si="0"/>
        <v>1.96</v>
      </c>
      <c r="I35" s="642">
        <f t="shared" si="1"/>
        <v>286</v>
      </c>
      <c r="J35" s="643">
        <f t="shared" si="2"/>
        <v>43326</v>
      </c>
      <c r="K35" s="699">
        <f t="shared" si="3"/>
        <v>0.86043981481634546</v>
      </c>
      <c r="L35" s="588"/>
      <c r="M35" s="702"/>
      <c r="N35" s="342"/>
      <c r="O35" s="703"/>
      <c r="P35" s="588"/>
      <c r="Q35" s="702"/>
      <c r="R35" s="342"/>
      <c r="S35" s="703"/>
      <c r="T35" s="340"/>
      <c r="U35" s="588"/>
      <c r="V35" s="588"/>
      <c r="W35" s="611"/>
      <c r="X35" s="615">
        <v>1.96</v>
      </c>
      <c r="Y35" s="567">
        <v>286</v>
      </c>
      <c r="Z35" s="540">
        <v>43326</v>
      </c>
      <c r="AA35" s="582">
        <v>0.86043981481634546</v>
      </c>
      <c r="AB35" s="546">
        <v>1.56</v>
      </c>
      <c r="AC35" s="541">
        <v>175</v>
      </c>
      <c r="AD35" s="542">
        <v>42874</v>
      </c>
      <c r="AE35" s="543">
        <v>0.67461805555555554</v>
      </c>
      <c r="AF35" s="285"/>
      <c r="AG35" s="286"/>
      <c r="AH35" s="222"/>
      <c r="AI35" s="287"/>
      <c r="AJ35" s="58"/>
      <c r="AK35" s="59"/>
      <c r="AL35" s="208"/>
      <c r="AM35" s="61"/>
      <c r="AN35" s="62"/>
      <c r="AO35" s="63"/>
      <c r="AP35" s="64"/>
      <c r="AQ35" s="65"/>
      <c r="AR35" s="184"/>
      <c r="AS35" s="185"/>
      <c r="AT35" s="186"/>
      <c r="AU35" s="187"/>
      <c r="AV35" s="87"/>
      <c r="AW35" s="75"/>
      <c r="AX35" s="56"/>
      <c r="AY35" s="76"/>
      <c r="AZ35" s="188"/>
      <c r="BA35" s="189"/>
      <c r="BB35" s="190"/>
      <c r="BC35" s="191"/>
      <c r="BD35" s="81"/>
      <c r="BE35" s="82"/>
      <c r="BF35" s="83"/>
      <c r="BG35" s="55"/>
      <c r="BH35" s="81"/>
      <c r="BI35" s="197"/>
      <c r="BJ35" s="198"/>
      <c r="BK35" s="199"/>
      <c r="BL35" s="81"/>
      <c r="BM35" s="82"/>
      <c r="BN35" s="83"/>
      <c r="BO35" s="201"/>
      <c r="BP35" s="81"/>
      <c r="BQ35" s="53"/>
      <c r="BR35" s="54"/>
      <c r="BS35" s="85"/>
      <c r="BT35" s="224"/>
      <c r="BU35" s="225"/>
      <c r="BV35" s="226"/>
      <c r="BW35" s="233"/>
      <c r="BX35" s="265"/>
      <c r="BY35" s="266"/>
      <c r="BZ35" s="267"/>
      <c r="CA35" s="270"/>
      <c r="CB35" s="265"/>
      <c r="CC35" s="266"/>
      <c r="CD35" s="267"/>
      <c r="CE35" s="268"/>
      <c r="CF35" s="265"/>
      <c r="CG35" s="266"/>
      <c r="CH35" s="267"/>
      <c r="CI35" s="268"/>
      <c r="CJ35" s="265"/>
      <c r="CK35" s="266"/>
      <c r="CL35" s="267"/>
      <c r="CM35" s="268"/>
      <c r="CN35" s="265"/>
      <c r="CO35" s="266"/>
      <c r="CP35" s="267"/>
      <c r="CQ35" s="268"/>
      <c r="CR35" s="265"/>
      <c r="CS35" s="266"/>
      <c r="CT35" s="267"/>
      <c r="CU35" s="268"/>
      <c r="CV35" s="265"/>
      <c r="CW35" s="266"/>
      <c r="CX35" s="267"/>
      <c r="CY35" s="268"/>
      <c r="CZ35" s="265"/>
      <c r="DA35" s="266"/>
      <c r="DB35" s="267"/>
      <c r="DC35" s="268"/>
      <c r="DD35" s="265"/>
      <c r="DE35" s="266"/>
      <c r="DF35" s="267"/>
      <c r="DG35" s="268"/>
      <c r="DH35" s="265"/>
      <c r="DI35" s="266"/>
      <c r="DJ35" s="267"/>
      <c r="DK35" s="268"/>
      <c r="DL35" s="265"/>
      <c r="DM35" s="266"/>
      <c r="DN35" s="267"/>
      <c r="DO35" s="268"/>
      <c r="DP35" s="265"/>
      <c r="DQ35" s="266"/>
      <c r="DR35" s="267"/>
      <c r="DS35" s="268"/>
      <c r="DT35" s="265"/>
      <c r="DU35" s="266"/>
      <c r="DV35" s="267"/>
      <c r="DW35" s="268"/>
      <c r="DX35" s="265"/>
      <c r="DY35" s="266"/>
      <c r="DZ35" s="267"/>
      <c r="EA35" s="271"/>
      <c r="EB35" s="265"/>
      <c r="EC35" s="266"/>
      <c r="ED35" s="267"/>
      <c r="EE35" s="268"/>
      <c r="EF35" s="265"/>
      <c r="EG35" s="266"/>
      <c r="EH35" s="267"/>
      <c r="EI35" s="272"/>
      <c r="EJ35" s="94"/>
      <c r="EK35" s="95"/>
      <c r="EL35" s="219"/>
      <c r="EM35" s="97"/>
      <c r="EN35" s="94"/>
      <c r="EO35" s="95"/>
      <c r="EP35" s="96"/>
      <c r="EQ35" s="97"/>
      <c r="ER35" s="94"/>
      <c r="ES35" s="95"/>
      <c r="ET35" s="96"/>
      <c r="EU35" s="97"/>
      <c r="EV35" s="94"/>
      <c r="EW35" s="95"/>
      <c r="EX35" s="96"/>
      <c r="EY35" s="97"/>
      <c r="EZ35" s="47"/>
    </row>
    <row r="36" spans="1:156" ht="13.8" thickBot="1">
      <c r="A36" s="48" t="s">
        <v>57</v>
      </c>
      <c r="B36" s="282">
        <v>870</v>
      </c>
      <c r="C36" s="283">
        <v>873</v>
      </c>
      <c r="D36" s="283"/>
      <c r="E36" s="282" t="s">
        <v>58</v>
      </c>
      <c r="F36" s="51">
        <v>38076</v>
      </c>
      <c r="G36" s="284" t="s">
        <v>2</v>
      </c>
      <c r="H36" s="641">
        <f t="shared" si="0"/>
        <v>4.8499999999999996</v>
      </c>
      <c r="I36" s="642">
        <f t="shared" si="1"/>
        <v>1882</v>
      </c>
      <c r="J36" s="643">
        <f t="shared" si="2"/>
        <v>42166</v>
      </c>
      <c r="K36" s="699">
        <f t="shared" si="3"/>
        <v>0.97421296295942739</v>
      </c>
      <c r="L36" s="646">
        <v>2.04</v>
      </c>
      <c r="M36" s="652">
        <v>353</v>
      </c>
      <c r="N36" s="700">
        <v>44373</v>
      </c>
      <c r="O36" s="701">
        <v>0.40581018518423662</v>
      </c>
      <c r="P36" s="646">
        <v>1.49</v>
      </c>
      <c r="Q36" s="652">
        <v>183</v>
      </c>
      <c r="R36" s="700">
        <v>43976</v>
      </c>
      <c r="S36" s="701">
        <v>0.58093750000261934</v>
      </c>
      <c r="T36" s="264">
        <v>2.46</v>
      </c>
      <c r="U36" s="450">
        <v>518</v>
      </c>
      <c r="V36" s="54">
        <v>43668</v>
      </c>
      <c r="W36" s="287">
        <v>0.22916666666666669</v>
      </c>
      <c r="X36" s="578">
        <v>3.89</v>
      </c>
      <c r="Y36" s="53">
        <v>1290</v>
      </c>
      <c r="Z36" s="54">
        <v>43304</v>
      </c>
      <c r="AA36" s="55">
        <v>0.99231481481547235</v>
      </c>
      <c r="AB36" s="264">
        <v>1.85</v>
      </c>
      <c r="AC36" s="532">
        <v>287</v>
      </c>
      <c r="AD36" s="54">
        <v>42874</v>
      </c>
      <c r="AE36" s="61">
        <v>6.9293981481481484E-2</v>
      </c>
      <c r="AF36" s="726">
        <v>1.45</v>
      </c>
      <c r="AG36" s="59">
        <v>173</v>
      </c>
      <c r="AH36" s="56">
        <v>42480</v>
      </c>
      <c r="AI36" s="57">
        <v>0.18236111111036735</v>
      </c>
      <c r="AJ36" s="206">
        <v>4.8499999999999996</v>
      </c>
      <c r="AK36" s="207">
        <v>1882</v>
      </c>
      <c r="AL36" s="208">
        <v>42166</v>
      </c>
      <c r="AM36" s="209">
        <v>0.97421296295942739</v>
      </c>
      <c r="AN36" s="62">
        <v>2.81</v>
      </c>
      <c r="AO36" s="63">
        <v>686</v>
      </c>
      <c r="AP36" s="64">
        <v>41833</v>
      </c>
      <c r="AQ36" s="65">
        <v>1.4999999999417923E-2</v>
      </c>
      <c r="AR36" s="184">
        <v>1.93</v>
      </c>
      <c r="AS36" s="185">
        <v>313</v>
      </c>
      <c r="AT36" s="186">
        <v>41489.935208333336</v>
      </c>
      <c r="AU36" s="187">
        <v>0.93520833333604969</v>
      </c>
      <c r="AV36" s="87">
        <v>1.56</v>
      </c>
      <c r="AW36" s="75">
        <v>202</v>
      </c>
      <c r="AX36" s="56">
        <v>41003</v>
      </c>
      <c r="AY36" s="76">
        <v>0.63750000000000007</v>
      </c>
      <c r="AZ36" s="188">
        <v>1.98</v>
      </c>
      <c r="BA36" s="189">
        <v>330</v>
      </c>
      <c r="BB36" s="190">
        <v>40738</v>
      </c>
      <c r="BC36" s="191">
        <v>0.31319444444444444</v>
      </c>
      <c r="BD36" s="214">
        <v>2.48</v>
      </c>
      <c r="BE36" s="215">
        <v>527</v>
      </c>
      <c r="BF36" s="216">
        <v>40291</v>
      </c>
      <c r="BG36" s="217">
        <v>0.65902777777777777</v>
      </c>
      <c r="BH36" s="200">
        <v>2.11</v>
      </c>
      <c r="BI36" s="189">
        <v>377</v>
      </c>
      <c r="BJ36" s="190">
        <v>39966</v>
      </c>
      <c r="BK36" s="201">
        <v>0.58402777777777781</v>
      </c>
      <c r="BL36" s="200">
        <v>3.2</v>
      </c>
      <c r="BM36" s="189">
        <v>907</v>
      </c>
      <c r="BN36" s="190">
        <v>39676</v>
      </c>
      <c r="BO36" s="201">
        <v>0.72430555555555554</v>
      </c>
      <c r="BP36" s="200">
        <v>1.4</v>
      </c>
      <c r="BQ36" s="189">
        <v>0</v>
      </c>
      <c r="BR36" s="190">
        <v>39284</v>
      </c>
      <c r="BS36" s="201">
        <v>0.76944444444444438</v>
      </c>
      <c r="BT36" s="200">
        <v>3.1</v>
      </c>
      <c r="BU36" s="189">
        <v>0</v>
      </c>
      <c r="BV36" s="190">
        <v>38900</v>
      </c>
      <c r="BW36" s="201">
        <v>0.75694444444444453</v>
      </c>
      <c r="BX36" s="200">
        <v>1.6</v>
      </c>
      <c r="BY36" s="189">
        <v>0</v>
      </c>
      <c r="BZ36" s="190">
        <v>38506</v>
      </c>
      <c r="CA36" s="201">
        <v>0.73124999999999996</v>
      </c>
      <c r="CB36" s="81">
        <v>3.4</v>
      </c>
      <c r="CC36" s="53">
        <v>0</v>
      </c>
      <c r="CD36" s="54">
        <v>38191</v>
      </c>
      <c r="CE36" s="85">
        <v>0.84166666666666667</v>
      </c>
      <c r="CF36" s="265"/>
      <c r="CG36" s="266"/>
      <c r="CH36" s="267"/>
      <c r="CI36" s="268"/>
      <c r="CJ36" s="265"/>
      <c r="CK36" s="266"/>
      <c r="CL36" s="267"/>
      <c r="CM36" s="268"/>
      <c r="CN36" s="265"/>
      <c r="CO36" s="266"/>
      <c r="CP36" s="267"/>
      <c r="CQ36" s="268"/>
      <c r="CR36" s="265"/>
      <c r="CS36" s="266"/>
      <c r="CT36" s="267"/>
      <c r="CU36" s="268"/>
      <c r="CV36" s="265"/>
      <c r="CW36" s="266"/>
      <c r="CX36" s="267"/>
      <c r="CY36" s="268"/>
      <c r="CZ36" s="265"/>
      <c r="DA36" s="266"/>
      <c r="DB36" s="267"/>
      <c r="DC36" s="268"/>
      <c r="DD36" s="265"/>
      <c r="DE36" s="266"/>
      <c r="DF36" s="267"/>
      <c r="DG36" s="268"/>
      <c r="DH36" s="265"/>
      <c r="DI36" s="266"/>
      <c r="DJ36" s="267"/>
      <c r="DK36" s="268"/>
      <c r="DL36" s="265"/>
      <c r="DM36" s="266"/>
      <c r="DN36" s="267"/>
      <c r="DO36" s="268"/>
      <c r="DP36" s="265"/>
      <c r="DQ36" s="266"/>
      <c r="DR36" s="267"/>
      <c r="DS36" s="268"/>
      <c r="DT36" s="265"/>
      <c r="DU36" s="266"/>
      <c r="DV36" s="267"/>
      <c r="DW36" s="268"/>
      <c r="DX36" s="265"/>
      <c r="DY36" s="266"/>
      <c r="DZ36" s="267"/>
      <c r="EA36" s="271"/>
      <c r="EB36" s="265"/>
      <c r="EC36" s="266"/>
      <c r="ED36" s="267"/>
      <c r="EE36" s="268"/>
      <c r="EF36" s="265"/>
      <c r="EG36" s="266"/>
      <c r="EH36" s="267"/>
      <c r="EI36" s="272"/>
      <c r="EJ36" s="94"/>
      <c r="EK36" s="95"/>
      <c r="EL36" s="219"/>
      <c r="EM36" s="97"/>
      <c r="EN36" s="94"/>
      <c r="EO36" s="95"/>
      <c r="EP36" s="96"/>
      <c r="EQ36" s="97"/>
      <c r="ER36" s="94"/>
      <c r="ES36" s="95"/>
      <c r="ET36" s="96"/>
      <c r="EU36" s="97"/>
      <c r="EV36" s="94"/>
      <c r="EW36" s="95"/>
      <c r="EX36" s="96"/>
      <c r="EY36" s="97"/>
      <c r="EZ36" s="47"/>
    </row>
    <row r="37" spans="1:156" ht="13.8" thickBot="1">
      <c r="A37" s="48" t="s">
        <v>203</v>
      </c>
      <c r="B37" s="282">
        <v>940</v>
      </c>
      <c r="C37" s="283">
        <v>943</v>
      </c>
      <c r="D37" s="283"/>
      <c r="E37" s="282" t="s">
        <v>246</v>
      </c>
      <c r="F37" s="51">
        <v>39597</v>
      </c>
      <c r="G37" s="284" t="s">
        <v>2</v>
      </c>
      <c r="H37" s="641">
        <f t="shared" si="0"/>
        <v>33.519999999999996</v>
      </c>
      <c r="I37" s="642">
        <f t="shared" si="1"/>
        <v>588</v>
      </c>
      <c r="J37" s="643">
        <f t="shared" si="2"/>
        <v>41066</v>
      </c>
      <c r="K37" s="699">
        <f t="shared" si="3"/>
        <v>0.91527777777777775</v>
      </c>
      <c r="L37" s="646">
        <v>30.15</v>
      </c>
      <c r="M37" s="652">
        <v>43</v>
      </c>
      <c r="N37" s="700">
        <v>44372</v>
      </c>
      <c r="O37" s="701">
        <v>0.89921296296233777</v>
      </c>
      <c r="P37" s="646">
        <v>24.4</v>
      </c>
      <c r="Q37" s="652">
        <v>6</v>
      </c>
      <c r="R37" s="700">
        <v>43976</v>
      </c>
      <c r="S37" s="701">
        <v>0.37282407407474238</v>
      </c>
      <c r="T37" s="264">
        <v>23.01</v>
      </c>
      <c r="U37" s="450">
        <v>3</v>
      </c>
      <c r="V37" s="54">
        <v>43686</v>
      </c>
      <c r="W37" s="287">
        <v>0.39652777777777781</v>
      </c>
      <c r="X37" s="578">
        <v>27.16</v>
      </c>
      <c r="Y37" s="53">
        <v>14</v>
      </c>
      <c r="Z37" s="54">
        <v>43304</v>
      </c>
      <c r="AA37" s="55">
        <v>0.77826388888934162</v>
      </c>
      <c r="AB37" s="264">
        <v>27.22</v>
      </c>
      <c r="AC37" s="532">
        <v>14</v>
      </c>
      <c r="AD37" s="54">
        <v>42873</v>
      </c>
      <c r="AE37" s="61">
        <v>0.5973842592592592</v>
      </c>
      <c r="AF37" s="724">
        <v>27.65</v>
      </c>
      <c r="AG37" s="245">
        <v>15</v>
      </c>
      <c r="AH37" s="56">
        <v>42535</v>
      </c>
      <c r="AI37" s="57">
        <v>7.6736111077480018E-3</v>
      </c>
      <c r="AJ37" s="58">
        <v>30.89</v>
      </c>
      <c r="AK37" s="59">
        <v>112</v>
      </c>
      <c r="AL37" s="60">
        <v>42226</v>
      </c>
      <c r="AM37" s="61">
        <v>0.68809027777751908</v>
      </c>
      <c r="AN37" s="62">
        <f>10.59+20.02</f>
        <v>30.61</v>
      </c>
      <c r="AO37" s="63">
        <v>11</v>
      </c>
      <c r="AP37" s="64">
        <v>41798</v>
      </c>
      <c r="AQ37" s="65">
        <v>0.76003472222510027</v>
      </c>
      <c r="AR37" s="184">
        <f>9.83+20.02</f>
        <v>29.85</v>
      </c>
      <c r="AS37" s="185">
        <v>6</v>
      </c>
      <c r="AT37" s="186">
        <v>41532.613449074073</v>
      </c>
      <c r="AU37" s="187">
        <v>0.61344907407328719</v>
      </c>
      <c r="AV37" s="158">
        <f>13.5+20.02</f>
        <v>33.519999999999996</v>
      </c>
      <c r="AW37" s="159">
        <v>588</v>
      </c>
      <c r="AX37" s="160">
        <v>41066</v>
      </c>
      <c r="AY37" s="291">
        <v>0.91527777777777775</v>
      </c>
      <c r="AZ37" s="188">
        <f>7.39+20.02</f>
        <v>27.41</v>
      </c>
      <c r="BA37" s="189">
        <v>973</v>
      </c>
      <c r="BB37" s="190">
        <v>40714</v>
      </c>
      <c r="BC37" s="191">
        <v>0.49374999999999997</v>
      </c>
      <c r="BD37" s="104">
        <f>10.3+20.02</f>
        <v>30.32</v>
      </c>
      <c r="BE37" s="105">
        <v>57</v>
      </c>
      <c r="BF37" s="106">
        <v>40399</v>
      </c>
      <c r="BG37" s="107">
        <v>0.15635416666666666</v>
      </c>
      <c r="BH37" s="200">
        <f>9.49+20.02</f>
        <v>29.509999999999998</v>
      </c>
      <c r="BI37" s="189">
        <v>19</v>
      </c>
      <c r="BJ37" s="190">
        <v>40745</v>
      </c>
      <c r="BK37" s="201">
        <v>8.4722222222222213E-2</v>
      </c>
      <c r="BL37" s="81" t="s">
        <v>190</v>
      </c>
      <c r="BM37" s="53" t="s">
        <v>190</v>
      </c>
      <c r="BN37" s="54" t="s">
        <v>190</v>
      </c>
      <c r="BO37" s="85" t="s">
        <v>190</v>
      </c>
      <c r="BP37" s="109"/>
      <c r="BQ37" s="110"/>
      <c r="BR37" s="127"/>
      <c r="BS37" s="120"/>
      <c r="BT37" s="94"/>
      <c r="BU37" s="95"/>
      <c r="BV37" s="130"/>
      <c r="BW37" s="144"/>
      <c r="BX37" s="94"/>
      <c r="BY37" s="95"/>
      <c r="BZ37" s="130"/>
      <c r="CA37" s="144"/>
      <c r="CB37" s="292"/>
      <c r="CC37" s="141"/>
      <c r="CD37" s="142"/>
      <c r="CE37" s="143"/>
      <c r="CF37" s="94"/>
      <c r="CG37" s="95"/>
      <c r="CH37" s="96"/>
      <c r="CI37" s="97"/>
      <c r="CJ37" s="94"/>
      <c r="CK37" s="95"/>
      <c r="CL37" s="96"/>
      <c r="CM37" s="97"/>
      <c r="CN37" s="94"/>
      <c r="CO37" s="95"/>
      <c r="CP37" s="96"/>
      <c r="CQ37" s="97"/>
      <c r="CR37" s="94"/>
      <c r="CS37" s="95"/>
      <c r="CT37" s="96"/>
      <c r="CU37" s="97"/>
      <c r="CV37" s="265"/>
      <c r="CW37" s="266"/>
      <c r="CX37" s="267"/>
      <c r="CY37" s="268"/>
      <c r="CZ37" s="265"/>
      <c r="DA37" s="266"/>
      <c r="DB37" s="267"/>
      <c r="DC37" s="268"/>
      <c r="DD37" s="265"/>
      <c r="DE37" s="266"/>
      <c r="DF37" s="267"/>
      <c r="DG37" s="268"/>
      <c r="DH37" s="265"/>
      <c r="DI37" s="266"/>
      <c r="DJ37" s="267"/>
      <c r="DK37" s="268"/>
      <c r="DL37" s="265"/>
      <c r="DM37" s="266"/>
      <c r="DN37" s="267"/>
      <c r="DO37" s="268"/>
      <c r="DP37" s="265"/>
      <c r="DQ37" s="266"/>
      <c r="DR37" s="267"/>
      <c r="DS37" s="268"/>
      <c r="DT37" s="265"/>
      <c r="DU37" s="266"/>
      <c r="DV37" s="267"/>
      <c r="DW37" s="268"/>
      <c r="DX37" s="265"/>
      <c r="DY37" s="266"/>
      <c r="DZ37" s="267"/>
      <c r="EA37" s="271"/>
      <c r="EB37" s="265"/>
      <c r="EC37" s="266"/>
      <c r="ED37" s="267"/>
      <c r="EE37" s="268"/>
      <c r="EF37" s="265"/>
      <c r="EG37" s="266"/>
      <c r="EH37" s="267"/>
      <c r="EI37" s="272"/>
      <c r="EJ37" s="94"/>
      <c r="EK37" s="95"/>
      <c r="EL37" s="219"/>
      <c r="EM37" s="97"/>
      <c r="EN37" s="94"/>
      <c r="EO37" s="95"/>
      <c r="EP37" s="96"/>
      <c r="EQ37" s="97"/>
      <c r="ER37" s="94"/>
      <c r="ES37" s="95"/>
      <c r="ET37" s="96"/>
      <c r="EU37" s="97"/>
      <c r="EV37" s="94"/>
      <c r="EW37" s="95"/>
      <c r="EX37" s="96"/>
      <c r="EY37" s="97"/>
      <c r="EZ37" s="47"/>
    </row>
    <row r="38" spans="1:156" ht="13.8" thickBot="1">
      <c r="A38" s="48" t="s">
        <v>204</v>
      </c>
      <c r="B38" s="282">
        <v>950</v>
      </c>
      <c r="C38" s="283">
        <v>953</v>
      </c>
      <c r="D38" s="283"/>
      <c r="E38" s="293" t="s">
        <v>195</v>
      </c>
      <c r="F38" s="51">
        <v>39598</v>
      </c>
      <c r="G38" s="284" t="s">
        <v>2</v>
      </c>
      <c r="H38" s="641">
        <f t="shared" si="0"/>
        <v>6.56</v>
      </c>
      <c r="I38" s="642">
        <f t="shared" si="1"/>
        <v>3328</v>
      </c>
      <c r="J38" s="643">
        <f t="shared" si="2"/>
        <v>41881</v>
      </c>
      <c r="K38" s="699">
        <f t="shared" si="3"/>
        <v>8.3344907405262347E-2</v>
      </c>
      <c r="L38" s="551"/>
      <c r="M38" s="538"/>
      <c r="N38" s="273"/>
      <c r="O38" s="739"/>
      <c r="P38" s="646">
        <v>0.55000000000000004</v>
      </c>
      <c r="Q38" s="652">
        <v>69</v>
      </c>
      <c r="R38" s="700">
        <v>43975</v>
      </c>
      <c r="S38" s="701">
        <v>0.88228009259182727</v>
      </c>
      <c r="T38" s="264">
        <v>0.85</v>
      </c>
      <c r="U38" s="450">
        <v>131</v>
      </c>
      <c r="V38" s="54">
        <v>43638</v>
      </c>
      <c r="W38" s="287">
        <v>0.74444444444444446</v>
      </c>
      <c r="X38" s="578">
        <v>2.2599999999999998</v>
      </c>
      <c r="Y38" s="53">
        <v>615</v>
      </c>
      <c r="Z38" s="54">
        <v>43304</v>
      </c>
      <c r="AA38" s="55">
        <v>0.79824074073985685</v>
      </c>
      <c r="AB38" s="264">
        <v>0.67</v>
      </c>
      <c r="AC38" s="532">
        <v>91</v>
      </c>
      <c r="AD38" s="54">
        <v>42943</v>
      </c>
      <c r="AE38" s="61">
        <v>5.3518518518518521E-2</v>
      </c>
      <c r="AF38" s="724">
        <v>1.04</v>
      </c>
      <c r="AG38" s="245">
        <v>179</v>
      </c>
      <c r="AH38" s="56">
        <v>42534</v>
      </c>
      <c r="AI38" s="57">
        <v>0.93694444444554392</v>
      </c>
      <c r="AJ38" s="58">
        <v>3.18</v>
      </c>
      <c r="AK38" s="59">
        <v>1068</v>
      </c>
      <c r="AL38" s="60">
        <v>42166</v>
      </c>
      <c r="AM38" s="61">
        <v>0.76443287036818219</v>
      </c>
      <c r="AN38" s="250">
        <v>6.56</v>
      </c>
      <c r="AO38" s="251">
        <v>3328</v>
      </c>
      <c r="AP38" s="252">
        <v>41881</v>
      </c>
      <c r="AQ38" s="253">
        <v>8.3344907405262347E-2</v>
      </c>
      <c r="AR38" s="184">
        <v>1.1299999999999999</v>
      </c>
      <c r="AS38" s="185">
        <v>203</v>
      </c>
      <c r="AT38" s="186">
        <v>41532.658182870371</v>
      </c>
      <c r="AU38" s="187">
        <v>0.65818287037109258</v>
      </c>
      <c r="AV38" s="87">
        <v>1.6</v>
      </c>
      <c r="AW38" s="75">
        <v>353</v>
      </c>
      <c r="AX38" s="56">
        <v>41066</v>
      </c>
      <c r="AY38" s="76">
        <v>0.56111111111111112</v>
      </c>
      <c r="AZ38" s="188">
        <v>0.62</v>
      </c>
      <c r="BA38" s="189">
        <v>0</v>
      </c>
      <c r="BB38" s="190">
        <v>40714</v>
      </c>
      <c r="BC38" s="191">
        <v>0.38263888888888892</v>
      </c>
      <c r="BD38" s="104">
        <v>0.72</v>
      </c>
      <c r="BE38" s="105">
        <v>0</v>
      </c>
      <c r="BF38" s="106">
        <v>40291</v>
      </c>
      <c r="BG38" s="107">
        <v>0.46244212962962966</v>
      </c>
      <c r="BH38" s="81">
        <v>0.78</v>
      </c>
      <c r="BI38" s="53">
        <v>0</v>
      </c>
      <c r="BJ38" s="54">
        <v>38870</v>
      </c>
      <c r="BK38" s="85">
        <v>0.33680555555555558</v>
      </c>
      <c r="BL38" s="81" t="s">
        <v>190</v>
      </c>
      <c r="BM38" s="53" t="s">
        <v>190</v>
      </c>
      <c r="BN38" s="54" t="s">
        <v>190</v>
      </c>
      <c r="BO38" s="85" t="s">
        <v>190</v>
      </c>
      <c r="BP38" s="109"/>
      <c r="BQ38" s="110"/>
      <c r="BR38" s="127"/>
      <c r="BS38" s="120"/>
      <c r="BT38" s="94"/>
      <c r="BU38" s="95"/>
      <c r="BV38" s="130"/>
      <c r="BW38" s="144"/>
      <c r="BX38" s="94"/>
      <c r="BY38" s="95"/>
      <c r="BZ38" s="130"/>
      <c r="CA38" s="144"/>
      <c r="CB38" s="292"/>
      <c r="CC38" s="141"/>
      <c r="CD38" s="142"/>
      <c r="CE38" s="143"/>
      <c r="CF38" s="94"/>
      <c r="CG38" s="95"/>
      <c r="CH38" s="96"/>
      <c r="CI38" s="97"/>
      <c r="CJ38" s="94"/>
      <c r="CK38" s="95"/>
      <c r="CL38" s="96"/>
      <c r="CM38" s="97"/>
      <c r="CN38" s="94"/>
      <c r="CO38" s="95"/>
      <c r="CP38" s="96"/>
      <c r="CQ38" s="97"/>
      <c r="CR38" s="94"/>
      <c r="CS38" s="95"/>
      <c r="CT38" s="96"/>
      <c r="CU38" s="97"/>
      <c r="CV38" s="265"/>
      <c r="CW38" s="266"/>
      <c r="CX38" s="267"/>
      <c r="CY38" s="268"/>
      <c r="CZ38" s="265"/>
      <c r="DA38" s="266"/>
      <c r="DB38" s="267"/>
      <c r="DC38" s="268"/>
      <c r="DD38" s="265"/>
      <c r="DE38" s="266"/>
      <c r="DF38" s="267"/>
      <c r="DG38" s="268"/>
      <c r="DH38" s="265"/>
      <c r="DI38" s="266"/>
      <c r="DJ38" s="267"/>
      <c r="DK38" s="268"/>
      <c r="DL38" s="265"/>
      <c r="DM38" s="266"/>
      <c r="DN38" s="267"/>
      <c r="DO38" s="268"/>
      <c r="DP38" s="265"/>
      <c r="DQ38" s="266"/>
      <c r="DR38" s="267"/>
      <c r="DS38" s="268"/>
      <c r="DT38" s="265"/>
      <c r="DU38" s="266"/>
      <c r="DV38" s="267"/>
      <c r="DW38" s="268"/>
      <c r="DX38" s="265"/>
      <c r="DY38" s="266"/>
      <c r="DZ38" s="267"/>
      <c r="EA38" s="271"/>
      <c r="EB38" s="265"/>
      <c r="EC38" s="266"/>
      <c r="ED38" s="267"/>
      <c r="EE38" s="268"/>
      <c r="EF38" s="265"/>
      <c r="EG38" s="266"/>
      <c r="EH38" s="267"/>
      <c r="EI38" s="272"/>
      <c r="EJ38" s="94"/>
      <c r="EK38" s="95"/>
      <c r="EL38" s="219"/>
      <c r="EM38" s="97"/>
      <c r="EN38" s="94"/>
      <c r="EO38" s="95"/>
      <c r="EP38" s="96"/>
      <c r="EQ38" s="97"/>
      <c r="ER38" s="94"/>
      <c r="ES38" s="95"/>
      <c r="ET38" s="96"/>
      <c r="EU38" s="97"/>
      <c r="EV38" s="94"/>
      <c r="EW38" s="95"/>
      <c r="EX38" s="96"/>
      <c r="EY38" s="97"/>
      <c r="EZ38" s="47"/>
    </row>
    <row r="39" spans="1:156" ht="13.8" thickBot="1">
      <c r="A39" s="48" t="s">
        <v>59</v>
      </c>
      <c r="B39" s="49">
        <v>1000</v>
      </c>
      <c r="C39" s="50">
        <v>1003</v>
      </c>
      <c r="D39" s="50"/>
      <c r="E39" s="49" t="s">
        <v>60</v>
      </c>
      <c r="F39" s="51">
        <v>31200</v>
      </c>
      <c r="G39" s="52" t="s">
        <v>2</v>
      </c>
      <c r="H39" s="641">
        <f t="shared" si="0"/>
        <v>28.24</v>
      </c>
      <c r="I39" s="642">
        <f t="shared" si="1"/>
        <v>190</v>
      </c>
      <c r="J39" s="643">
        <f t="shared" si="2"/>
        <v>38146</v>
      </c>
      <c r="K39" s="699">
        <f t="shared" si="3"/>
        <v>0.93680555555555556</v>
      </c>
      <c r="L39" s="646">
        <v>26.3</v>
      </c>
      <c r="M39" s="652">
        <v>17</v>
      </c>
      <c r="N39" s="700">
        <v>44373</v>
      </c>
      <c r="O39" s="701">
        <v>0.32372685184964212</v>
      </c>
      <c r="P39" s="646">
        <v>26.46</v>
      </c>
      <c r="Q39" s="652">
        <v>30</v>
      </c>
      <c r="R39" s="700">
        <v>44009</v>
      </c>
      <c r="S39" s="701">
        <v>3.7673611113859806E-2</v>
      </c>
      <c r="T39" s="264">
        <v>26.61</v>
      </c>
      <c r="U39" s="450">
        <v>45</v>
      </c>
      <c r="V39" s="54">
        <v>43668</v>
      </c>
      <c r="W39" s="287">
        <v>0.11597222222222223</v>
      </c>
      <c r="X39" s="578">
        <v>26.14</v>
      </c>
      <c r="Y39" s="53">
        <v>6</v>
      </c>
      <c r="Z39" s="54">
        <v>43270</v>
      </c>
      <c r="AA39" s="55">
        <v>0.46149305555445608</v>
      </c>
      <c r="AB39" s="264">
        <v>26.71</v>
      </c>
      <c r="AC39" s="532">
        <v>57</v>
      </c>
      <c r="AD39" s="54">
        <v>42873</v>
      </c>
      <c r="AE39" s="61">
        <v>0.80831018518518516</v>
      </c>
      <c r="AF39" s="726">
        <v>26.45</v>
      </c>
      <c r="AG39" s="59">
        <v>29</v>
      </c>
      <c r="AH39" s="56">
        <v>42479</v>
      </c>
      <c r="AI39" s="57">
        <v>0.99761574074364034</v>
      </c>
      <c r="AJ39" s="58">
        <v>26.84</v>
      </c>
      <c r="AK39" s="59">
        <v>74</v>
      </c>
      <c r="AL39" s="60">
        <v>42133</v>
      </c>
      <c r="AM39" s="61">
        <v>0.94307870370539604</v>
      </c>
      <c r="AN39" s="62">
        <v>27.24</v>
      </c>
      <c r="AO39" s="63">
        <v>132</v>
      </c>
      <c r="AP39" s="64">
        <v>41850</v>
      </c>
      <c r="AQ39" s="65">
        <v>0.64094907407707069</v>
      </c>
      <c r="AR39" s="184">
        <v>28.01</v>
      </c>
      <c r="AS39" s="67">
        <v>280</v>
      </c>
      <c r="AT39" s="186">
        <v>41529.63826388889</v>
      </c>
      <c r="AU39" s="187">
        <v>0.63826388888992369</v>
      </c>
      <c r="AV39" s="87">
        <v>25.92</v>
      </c>
      <c r="AW39" s="75">
        <v>0</v>
      </c>
      <c r="AX39" s="56">
        <v>41100</v>
      </c>
      <c r="AY39" s="76">
        <v>0.71944444444444444</v>
      </c>
      <c r="AZ39" s="188">
        <v>26.6</v>
      </c>
      <c r="BA39" s="189">
        <v>7</v>
      </c>
      <c r="BB39" s="190">
        <v>40737</v>
      </c>
      <c r="BC39" s="191">
        <v>0.22777777777777777</v>
      </c>
      <c r="BD39" s="214">
        <v>26.79</v>
      </c>
      <c r="BE39" s="215">
        <v>23</v>
      </c>
      <c r="BF39" s="216">
        <v>40291</v>
      </c>
      <c r="BG39" s="217">
        <v>0.88248842592592591</v>
      </c>
      <c r="BH39" s="200">
        <v>26.78</v>
      </c>
      <c r="BI39" s="189">
        <v>17</v>
      </c>
      <c r="BJ39" s="190">
        <v>39978</v>
      </c>
      <c r="BK39" s="201">
        <v>0.77916666666666667</v>
      </c>
      <c r="BL39" s="200">
        <v>26.43</v>
      </c>
      <c r="BM39" s="189">
        <v>5</v>
      </c>
      <c r="BN39" s="190">
        <v>39676</v>
      </c>
      <c r="BO39" s="201">
        <v>0.57986111111111105</v>
      </c>
      <c r="BP39" s="200">
        <v>27.5</v>
      </c>
      <c r="BQ39" s="189">
        <v>58</v>
      </c>
      <c r="BR39" s="190">
        <v>39231</v>
      </c>
      <c r="BS39" s="201">
        <v>0.92083333333333339</v>
      </c>
      <c r="BT39" s="200">
        <v>26.3</v>
      </c>
      <c r="BU39" s="189">
        <v>0</v>
      </c>
      <c r="BV39" s="190">
        <v>38907</v>
      </c>
      <c r="BW39" s="201">
        <v>0.39027777777777778</v>
      </c>
      <c r="BX39" s="200">
        <v>27</v>
      </c>
      <c r="BY39" s="189">
        <v>25</v>
      </c>
      <c r="BZ39" s="190">
        <v>38514</v>
      </c>
      <c r="CA39" s="201">
        <v>0.26527777777777778</v>
      </c>
      <c r="CB39" s="224">
        <v>28.24</v>
      </c>
      <c r="CC39" s="225">
        <v>190</v>
      </c>
      <c r="CD39" s="226">
        <v>38146</v>
      </c>
      <c r="CE39" s="233">
        <v>0.93680555555555556</v>
      </c>
      <c r="CF39" s="149">
        <v>26.64</v>
      </c>
      <c r="CG39" s="150">
        <v>19</v>
      </c>
      <c r="CH39" s="151">
        <v>37864</v>
      </c>
      <c r="CI39" s="152">
        <v>0.125</v>
      </c>
      <c r="CJ39" s="149">
        <v>25.4</v>
      </c>
      <c r="CK39" s="150">
        <v>0</v>
      </c>
      <c r="CL39" s="151">
        <v>37432</v>
      </c>
      <c r="CM39" s="152">
        <v>0.88888888888888884</v>
      </c>
      <c r="CN39" s="200">
        <v>27.1</v>
      </c>
      <c r="CO39" s="189">
        <v>21</v>
      </c>
      <c r="CP39" s="190">
        <v>37016</v>
      </c>
      <c r="CQ39" s="201">
        <v>0.46875</v>
      </c>
      <c r="CR39" s="200">
        <v>26.9</v>
      </c>
      <c r="CS39" s="189">
        <v>24</v>
      </c>
      <c r="CT39" s="190">
        <v>36724</v>
      </c>
      <c r="CU39" s="201">
        <v>8.3333333333333329E-2</v>
      </c>
      <c r="CV39" s="200">
        <v>27.09</v>
      </c>
      <c r="CW39" s="189">
        <v>24</v>
      </c>
      <c r="CX39" s="190">
        <v>36279</v>
      </c>
      <c r="CY39" s="201">
        <v>0.18611111111111112</v>
      </c>
      <c r="CZ39" s="200">
        <v>26.7</v>
      </c>
      <c r="DA39" s="189">
        <v>23</v>
      </c>
      <c r="DB39" s="190">
        <v>36006</v>
      </c>
      <c r="DC39" s="201">
        <v>0.90625</v>
      </c>
      <c r="DD39" s="149">
        <v>27.2</v>
      </c>
      <c r="DE39" s="150">
        <v>27</v>
      </c>
      <c r="DF39" s="151">
        <v>35639</v>
      </c>
      <c r="DG39" s="152">
        <v>0.9916666666666667</v>
      </c>
      <c r="DH39" s="200">
        <v>27.2</v>
      </c>
      <c r="DI39" s="189">
        <v>25</v>
      </c>
      <c r="DJ39" s="190">
        <v>35327</v>
      </c>
      <c r="DK39" s="201">
        <v>8.1250000000000003E-2</v>
      </c>
      <c r="DL39" s="149">
        <v>27.37</v>
      </c>
      <c r="DM39" s="150">
        <v>45</v>
      </c>
      <c r="DN39" s="151">
        <v>34836</v>
      </c>
      <c r="DO39" s="152">
        <v>0.38541666666666669</v>
      </c>
      <c r="DP39" s="149">
        <v>26.29</v>
      </c>
      <c r="DQ39" s="150">
        <v>0</v>
      </c>
      <c r="DR39" s="151">
        <v>34489</v>
      </c>
      <c r="DS39" s="152">
        <v>0.32222222222222224</v>
      </c>
      <c r="DT39" s="200">
        <v>26.74</v>
      </c>
      <c r="DU39" s="189">
        <v>23</v>
      </c>
      <c r="DV39" s="190">
        <v>34138</v>
      </c>
      <c r="DW39" s="201">
        <v>0.4916666666666667</v>
      </c>
      <c r="DX39" s="200">
        <v>26.98</v>
      </c>
      <c r="DY39" s="189">
        <v>24</v>
      </c>
      <c r="DZ39" s="190">
        <v>33840</v>
      </c>
      <c r="EA39" s="191">
        <v>0.7006944444444444</v>
      </c>
      <c r="EB39" s="200">
        <v>27.28</v>
      </c>
      <c r="EC39" s="189">
        <v>33</v>
      </c>
      <c r="ED39" s="190">
        <v>33390</v>
      </c>
      <c r="EE39" s="201">
        <v>0.83263888888888893</v>
      </c>
      <c r="EF39" s="149">
        <v>25.96</v>
      </c>
      <c r="EG39" s="150">
        <v>0</v>
      </c>
      <c r="EH39" s="151">
        <v>33102</v>
      </c>
      <c r="EI39" s="162">
        <v>2.7777777777777776E-2</v>
      </c>
      <c r="EJ39" s="632">
        <v>26.47</v>
      </c>
      <c r="EK39" s="633">
        <v>7</v>
      </c>
      <c r="EL39" s="634">
        <v>32662</v>
      </c>
      <c r="EM39" s="635">
        <v>0.82430555555555562</v>
      </c>
      <c r="EN39" s="632">
        <v>27.39</v>
      </c>
      <c r="EO39" s="633">
        <v>47</v>
      </c>
      <c r="EP39" s="636">
        <v>32283</v>
      </c>
      <c r="EQ39" s="635">
        <v>0.48055555555555557</v>
      </c>
      <c r="ER39" s="632">
        <v>27.27</v>
      </c>
      <c r="ES39" s="633">
        <v>33</v>
      </c>
      <c r="ET39" s="636">
        <v>31937</v>
      </c>
      <c r="EU39" s="635">
        <v>1.9444444444444445E-2</v>
      </c>
      <c r="EV39" s="200" t="s">
        <v>190</v>
      </c>
      <c r="EW39" s="189" t="s">
        <v>190</v>
      </c>
      <c r="EX39" s="248" t="s">
        <v>190</v>
      </c>
      <c r="EY39" s="211" t="s">
        <v>190</v>
      </c>
      <c r="EZ39" s="638" t="s">
        <v>301</v>
      </c>
    </row>
    <row r="40" spans="1:156" ht="13.8" thickBot="1">
      <c r="A40" s="48" t="s">
        <v>61</v>
      </c>
      <c r="B40" s="49">
        <v>1020</v>
      </c>
      <c r="C40" s="50">
        <v>1023</v>
      </c>
      <c r="D40" s="50">
        <v>1000</v>
      </c>
      <c r="E40" s="49" t="s">
        <v>62</v>
      </c>
      <c r="F40" s="51">
        <v>31205</v>
      </c>
      <c r="G40" s="52" t="s">
        <v>9</v>
      </c>
      <c r="H40" s="641">
        <f t="shared" si="0"/>
        <v>50.44</v>
      </c>
      <c r="I40" s="642">
        <f t="shared" si="1"/>
        <v>865</v>
      </c>
      <c r="J40" s="643">
        <f t="shared" si="2"/>
        <v>38146</v>
      </c>
      <c r="K40" s="699">
        <f t="shared" si="3"/>
        <v>0.88749999999999996</v>
      </c>
      <c r="L40" s="646">
        <v>46.9</v>
      </c>
      <c r="M40" s="652">
        <v>73</v>
      </c>
      <c r="N40" s="700">
        <v>44417</v>
      </c>
      <c r="O40" s="701">
        <v>0.55789351851854008</v>
      </c>
      <c r="P40" s="356">
        <v>46.84</v>
      </c>
      <c r="Q40" s="221">
        <v>69</v>
      </c>
      <c r="R40" s="719">
        <v>44008</v>
      </c>
      <c r="S40" s="376">
        <v>0.84585648147913162</v>
      </c>
      <c r="T40" s="264">
        <v>48.63</v>
      </c>
      <c r="U40" s="450">
        <v>345</v>
      </c>
      <c r="V40" s="54">
        <v>43666</v>
      </c>
      <c r="W40" s="287">
        <v>0.76736111111111116</v>
      </c>
      <c r="X40" s="578">
        <v>46.91</v>
      </c>
      <c r="Y40" s="53">
        <v>74</v>
      </c>
      <c r="Z40" s="54">
        <v>43223</v>
      </c>
      <c r="AA40" s="55">
        <v>0.34657407407212304</v>
      </c>
      <c r="AB40" s="264">
        <v>46.73</v>
      </c>
      <c r="AC40" s="532">
        <v>61</v>
      </c>
      <c r="AD40" s="54">
        <v>42873</v>
      </c>
      <c r="AE40" s="61">
        <v>2.7673611111111111E-2</v>
      </c>
      <c r="AF40" s="724">
        <v>47.16</v>
      </c>
      <c r="AG40" s="245">
        <v>108</v>
      </c>
      <c r="AH40" s="56">
        <v>42612</v>
      </c>
      <c r="AI40" s="57">
        <v>0.93879629629373085</v>
      </c>
      <c r="AJ40" s="58">
        <v>46.94</v>
      </c>
      <c r="AK40" s="59">
        <v>76</v>
      </c>
      <c r="AL40" s="60">
        <v>42132</v>
      </c>
      <c r="AM40" s="61">
        <v>0.63097222222131677</v>
      </c>
      <c r="AN40" s="294" t="s">
        <v>276</v>
      </c>
      <c r="AO40" s="295"/>
      <c r="AQ40" s="297"/>
      <c r="AR40" s="184">
        <v>48.71</v>
      </c>
      <c r="AS40" s="185">
        <v>363</v>
      </c>
      <c r="AT40" s="186">
        <v>41526.67465277778</v>
      </c>
      <c r="AU40" s="187">
        <v>0.67465277777955635</v>
      </c>
      <c r="AV40" s="81">
        <v>49.89</v>
      </c>
      <c r="AW40" s="53">
        <v>668</v>
      </c>
      <c r="AX40" s="54">
        <v>41107</v>
      </c>
      <c r="AY40" s="55">
        <v>0.54861111111111105</v>
      </c>
      <c r="AZ40" s="188">
        <v>47.4</v>
      </c>
      <c r="BA40" s="189">
        <v>137</v>
      </c>
      <c r="BB40" s="190">
        <v>40737</v>
      </c>
      <c r="BC40" s="191">
        <v>7.4999999999999997E-2</v>
      </c>
      <c r="BD40" s="214">
        <v>47.16</v>
      </c>
      <c r="BE40" s="215">
        <v>107</v>
      </c>
      <c r="BF40" s="216">
        <v>40290</v>
      </c>
      <c r="BG40" s="217">
        <v>0.16741898148148149</v>
      </c>
      <c r="BH40" s="735">
        <v>47.35</v>
      </c>
      <c r="BI40" s="736">
        <v>131</v>
      </c>
      <c r="BJ40" s="596">
        <v>39978</v>
      </c>
      <c r="BK40" s="737">
        <v>0.67291666666666661</v>
      </c>
      <c r="BL40" s="149">
        <v>46.78</v>
      </c>
      <c r="BM40" s="150">
        <v>65</v>
      </c>
      <c r="BN40" s="151">
        <v>39702</v>
      </c>
      <c r="BO40" s="86">
        <v>0.95486111111111116</v>
      </c>
      <c r="BP40" s="200">
        <v>47.4</v>
      </c>
      <c r="BQ40" s="189">
        <v>142</v>
      </c>
      <c r="BR40" s="190">
        <v>39231</v>
      </c>
      <c r="BS40" s="201">
        <v>0.60624999999999996</v>
      </c>
      <c r="BT40" s="200">
        <v>46.5</v>
      </c>
      <c r="BU40" s="189">
        <v>45</v>
      </c>
      <c r="BV40" s="190">
        <v>38892</v>
      </c>
      <c r="BW40" s="201">
        <v>0.79236111111111107</v>
      </c>
      <c r="BX40" s="200">
        <v>47.6</v>
      </c>
      <c r="BY40" s="189">
        <v>167</v>
      </c>
      <c r="BZ40" s="190">
        <v>38568</v>
      </c>
      <c r="CA40" s="201">
        <v>0.22638888888888889</v>
      </c>
      <c r="CB40" s="276">
        <v>50.44</v>
      </c>
      <c r="CC40" s="277">
        <v>865</v>
      </c>
      <c r="CD40" s="278">
        <v>38146</v>
      </c>
      <c r="CE40" s="279">
        <v>0.88749999999999996</v>
      </c>
      <c r="CF40" s="149">
        <v>47.55</v>
      </c>
      <c r="CG40" s="150">
        <v>156</v>
      </c>
      <c r="CH40" s="151">
        <v>37863</v>
      </c>
      <c r="CI40" s="152">
        <v>4.7916666666666663E-2</v>
      </c>
      <c r="CJ40" s="200">
        <v>47.1</v>
      </c>
      <c r="CK40" s="189">
        <v>105</v>
      </c>
      <c r="CL40" s="190">
        <v>37400</v>
      </c>
      <c r="CM40" s="201">
        <v>4.5833333333333337E-2</v>
      </c>
      <c r="CN40" s="200">
        <v>47.4</v>
      </c>
      <c r="CO40" s="189">
        <v>143</v>
      </c>
      <c r="CP40" s="190">
        <v>37082</v>
      </c>
      <c r="CQ40" s="201">
        <v>0.83680555555555547</v>
      </c>
      <c r="CR40" s="200">
        <v>47.2</v>
      </c>
      <c r="CS40" s="189">
        <v>109</v>
      </c>
      <c r="CT40" s="190">
        <v>36755</v>
      </c>
      <c r="CU40" s="201">
        <v>0.75555555555555554</v>
      </c>
      <c r="CV40" s="200">
        <v>47.03</v>
      </c>
      <c r="CW40" s="189">
        <v>86</v>
      </c>
      <c r="CX40" s="190">
        <v>36403</v>
      </c>
      <c r="CY40" s="201">
        <v>0.90416666666666667</v>
      </c>
      <c r="CZ40" s="149">
        <v>47.3</v>
      </c>
      <c r="DA40" s="150">
        <v>125</v>
      </c>
      <c r="DB40" s="151">
        <v>36006</v>
      </c>
      <c r="DC40" s="152">
        <v>0.75416666666666676</v>
      </c>
      <c r="DD40" s="149">
        <v>47.75</v>
      </c>
      <c r="DE40" s="150">
        <v>182</v>
      </c>
      <c r="DF40" s="151">
        <v>35638</v>
      </c>
      <c r="DG40" s="152">
        <v>0.74861111111111101</v>
      </c>
      <c r="DH40" s="200">
        <v>47.67</v>
      </c>
      <c r="DI40" s="189">
        <v>172</v>
      </c>
      <c r="DJ40" s="190">
        <v>35326</v>
      </c>
      <c r="DK40" s="201">
        <v>0.8833333333333333</v>
      </c>
      <c r="DL40" s="149">
        <v>47.5</v>
      </c>
      <c r="DM40" s="150">
        <v>150</v>
      </c>
      <c r="DN40" s="151">
        <v>34805</v>
      </c>
      <c r="DO40" s="152">
        <v>0.97916666666666663</v>
      </c>
      <c r="DP40" s="103" t="s">
        <v>190</v>
      </c>
      <c r="DQ40" s="176" t="s">
        <v>190</v>
      </c>
      <c r="DR40" s="218" t="s">
        <v>190</v>
      </c>
      <c r="DS40" s="152" t="s">
        <v>190</v>
      </c>
      <c r="DT40" s="200">
        <v>47.4</v>
      </c>
      <c r="DU40" s="189">
        <v>138</v>
      </c>
      <c r="DV40" s="190">
        <v>34229</v>
      </c>
      <c r="DW40" s="201">
        <v>0.93472222222222223</v>
      </c>
      <c r="DX40" s="200">
        <v>47.5</v>
      </c>
      <c r="DY40" s="189">
        <v>150</v>
      </c>
      <c r="DZ40" s="190">
        <v>33840</v>
      </c>
      <c r="EA40" s="191">
        <v>0.47916666666666669</v>
      </c>
      <c r="EB40" s="149">
        <v>49.5</v>
      </c>
      <c r="EC40" s="150">
        <v>555</v>
      </c>
      <c r="ED40" s="151">
        <v>33390</v>
      </c>
      <c r="EE40" s="152">
        <v>0.74583333333333324</v>
      </c>
      <c r="EF40" s="200">
        <v>47.62</v>
      </c>
      <c r="EG40" s="189">
        <v>165</v>
      </c>
      <c r="EH40" s="190">
        <v>33062</v>
      </c>
      <c r="EI40" s="204">
        <v>0.67361111111111116</v>
      </c>
      <c r="EJ40" s="200" t="s">
        <v>190</v>
      </c>
      <c r="EK40" s="189" t="s">
        <v>190</v>
      </c>
      <c r="EL40" s="210" t="s">
        <v>190</v>
      </c>
      <c r="EM40" s="211" t="s">
        <v>190</v>
      </c>
      <c r="EN40" s="632">
        <v>47.9</v>
      </c>
      <c r="EO40" s="633">
        <v>194</v>
      </c>
      <c r="EP40" s="636">
        <v>32359</v>
      </c>
      <c r="EQ40" s="637">
        <v>4.0972222222222222E-2</v>
      </c>
      <c r="ER40" s="632">
        <v>49.9</v>
      </c>
      <c r="ES40" s="633">
        <v>672</v>
      </c>
      <c r="ET40" s="636">
        <v>31936</v>
      </c>
      <c r="EU40" s="637">
        <v>0.9590277777777777</v>
      </c>
      <c r="EV40" s="632">
        <v>46.8</v>
      </c>
      <c r="EW40" s="633">
        <v>66</v>
      </c>
      <c r="EX40" s="636">
        <v>31646</v>
      </c>
      <c r="EY40" s="637">
        <v>0.86111111111111116</v>
      </c>
      <c r="EZ40" s="639" t="s">
        <v>302</v>
      </c>
    </row>
    <row r="41" spans="1:156" s="98" customFormat="1" ht="13.8" thickBot="1">
      <c r="A41" s="48" t="s">
        <v>63</v>
      </c>
      <c r="B41" s="99">
        <v>1040</v>
      </c>
      <c r="C41" s="100">
        <v>1043</v>
      </c>
      <c r="D41" s="100"/>
      <c r="E41" s="99" t="s">
        <v>64</v>
      </c>
      <c r="F41" s="101">
        <v>31200</v>
      </c>
      <c r="G41" s="102" t="s">
        <v>2</v>
      </c>
      <c r="H41" s="641">
        <f t="shared" si="0"/>
        <v>20.86</v>
      </c>
      <c r="I41" s="642">
        <f t="shared" si="1"/>
        <v>514</v>
      </c>
      <c r="J41" s="643">
        <f t="shared" si="2"/>
        <v>38146</v>
      </c>
      <c r="K41" s="699">
        <f t="shared" si="3"/>
        <v>0.86388888888888893</v>
      </c>
      <c r="L41" s="646">
        <v>20.46</v>
      </c>
      <c r="M41" s="652">
        <v>301</v>
      </c>
      <c r="N41" s="700">
        <v>44407</v>
      </c>
      <c r="O41" s="701">
        <v>0.92865740740671754</v>
      </c>
      <c r="P41" s="646">
        <v>20.32</v>
      </c>
      <c r="Q41" s="652">
        <v>221</v>
      </c>
      <c r="R41" s="700">
        <v>43966</v>
      </c>
      <c r="S41" s="701">
        <v>0.84918981481314404</v>
      </c>
      <c r="T41" s="264">
        <v>20.84</v>
      </c>
      <c r="U41" s="450">
        <v>505</v>
      </c>
      <c r="V41" s="54">
        <v>43666</v>
      </c>
      <c r="W41" s="287">
        <v>0.74027777777777781</v>
      </c>
      <c r="X41" s="578">
        <v>19.75</v>
      </c>
      <c r="Y41" s="53">
        <v>9</v>
      </c>
      <c r="Z41" s="54">
        <v>43284</v>
      </c>
      <c r="AA41" s="55">
        <v>0.5038888888884685</v>
      </c>
      <c r="AB41" s="264">
        <v>19.98</v>
      </c>
      <c r="AC41" s="532">
        <v>47</v>
      </c>
      <c r="AD41" s="54">
        <v>42942</v>
      </c>
      <c r="AE41" s="61">
        <v>0.93554398148148143</v>
      </c>
      <c r="AF41" s="724">
        <v>20.73</v>
      </c>
      <c r="AG41" s="245">
        <v>447</v>
      </c>
      <c r="AH41" s="56">
        <v>42612</v>
      </c>
      <c r="AI41" s="57">
        <v>0.84605324074072996</v>
      </c>
      <c r="AJ41" s="58">
        <v>20.12</v>
      </c>
      <c r="AK41" s="59">
        <v>115</v>
      </c>
      <c r="AL41" s="60">
        <v>42132</v>
      </c>
      <c r="AM41" s="61">
        <v>0.58143518518772908</v>
      </c>
      <c r="AN41" s="62">
        <v>20.58</v>
      </c>
      <c r="AO41" s="63">
        <v>365</v>
      </c>
      <c r="AP41" s="64">
        <v>41783</v>
      </c>
      <c r="AQ41" s="65">
        <v>0.81644675925781485</v>
      </c>
      <c r="AR41" s="298">
        <v>20.04</v>
      </c>
      <c r="AS41" s="299">
        <v>71</v>
      </c>
      <c r="AT41" s="300">
        <v>41468.727881944447</v>
      </c>
      <c r="AU41" s="301">
        <v>0.72788194444729015</v>
      </c>
      <c r="AV41" s="87">
        <v>20.37</v>
      </c>
      <c r="AW41" s="75">
        <v>247</v>
      </c>
      <c r="AX41" s="56">
        <v>41098</v>
      </c>
      <c r="AY41" s="76">
        <v>0.75347222222222221</v>
      </c>
      <c r="AZ41" s="212">
        <v>20.190000000000001</v>
      </c>
      <c r="BA41" s="150">
        <v>153</v>
      </c>
      <c r="BB41" s="151">
        <v>40737</v>
      </c>
      <c r="BC41" s="213">
        <v>1.3888888888888889E-3</v>
      </c>
      <c r="BD41" s="87">
        <v>20.05</v>
      </c>
      <c r="BE41" s="176">
        <v>74</v>
      </c>
      <c r="BF41" s="177">
        <v>40309</v>
      </c>
      <c r="BG41" s="76">
        <v>0.7909722222222223</v>
      </c>
      <c r="BH41" s="302" t="s">
        <v>194</v>
      </c>
      <c r="BI41" s="103" t="s">
        <v>194</v>
      </c>
      <c r="BJ41" s="103" t="s">
        <v>194</v>
      </c>
      <c r="BK41" s="303" t="s">
        <v>194</v>
      </c>
      <c r="BL41" s="304" t="s">
        <v>190</v>
      </c>
      <c r="BM41" s="305" t="s">
        <v>190</v>
      </c>
      <c r="BN41" s="305" t="s">
        <v>190</v>
      </c>
      <c r="BO41" s="306" t="s">
        <v>190</v>
      </c>
      <c r="BP41" s="149">
        <v>20.7</v>
      </c>
      <c r="BQ41" s="150">
        <v>417</v>
      </c>
      <c r="BR41" s="151">
        <v>39231</v>
      </c>
      <c r="BS41" s="152">
        <v>0.55763888888888891</v>
      </c>
      <c r="BT41" s="149">
        <v>20</v>
      </c>
      <c r="BU41" s="150">
        <v>55</v>
      </c>
      <c r="BV41" s="151">
        <v>38905</v>
      </c>
      <c r="BW41" s="152">
        <v>0.87638888888888899</v>
      </c>
      <c r="BX41" s="149">
        <v>19.899999999999999</v>
      </c>
      <c r="BY41" s="150">
        <v>33</v>
      </c>
      <c r="BZ41" s="151">
        <v>38501</v>
      </c>
      <c r="CA41" s="152">
        <v>0.87986111111111109</v>
      </c>
      <c r="CB41" s="158">
        <v>20.86</v>
      </c>
      <c r="CC41" s="159">
        <v>514</v>
      </c>
      <c r="CD41" s="160">
        <v>38146</v>
      </c>
      <c r="CE41" s="161">
        <v>0.86388888888888893</v>
      </c>
      <c r="CF41" s="149">
        <v>20.28</v>
      </c>
      <c r="CG41" s="150">
        <v>201</v>
      </c>
      <c r="CH41" s="151">
        <v>37862</v>
      </c>
      <c r="CI41" s="152">
        <v>0.97430555555555554</v>
      </c>
      <c r="CJ41" s="149">
        <v>20.2</v>
      </c>
      <c r="CK41" s="150">
        <v>160</v>
      </c>
      <c r="CL41" s="151">
        <v>37495</v>
      </c>
      <c r="CM41" s="152">
        <v>0.63402777777777775</v>
      </c>
      <c r="CN41" s="149">
        <v>20.399999999999999</v>
      </c>
      <c r="CO41" s="150">
        <v>285</v>
      </c>
      <c r="CP41" s="151">
        <v>37082</v>
      </c>
      <c r="CQ41" s="152">
        <v>0.77500000000000002</v>
      </c>
      <c r="CR41" s="149">
        <v>19.899999999999999</v>
      </c>
      <c r="CS41" s="150">
        <v>41</v>
      </c>
      <c r="CT41" s="151">
        <v>36789</v>
      </c>
      <c r="CU41" s="152">
        <v>0.10902777777777778</v>
      </c>
      <c r="CV41" s="149">
        <v>19.87</v>
      </c>
      <c r="CW41" s="150">
        <v>28</v>
      </c>
      <c r="CX41" s="151">
        <v>36424</v>
      </c>
      <c r="CY41" s="152">
        <v>9.1666666666666674E-2</v>
      </c>
      <c r="CZ41" s="103" t="s">
        <v>190</v>
      </c>
      <c r="DA41" s="176" t="s">
        <v>190</v>
      </c>
      <c r="DB41" s="218" t="s">
        <v>190</v>
      </c>
      <c r="DC41" s="152" t="s">
        <v>190</v>
      </c>
      <c r="DD41" s="87" t="s">
        <v>190</v>
      </c>
      <c r="DE41" s="75" t="s">
        <v>190</v>
      </c>
      <c r="DF41" s="56" t="s">
        <v>190</v>
      </c>
      <c r="DG41" s="246" t="s">
        <v>190</v>
      </c>
      <c r="DH41" s="103" t="s">
        <v>190</v>
      </c>
      <c r="DI41" s="176" t="s">
        <v>190</v>
      </c>
      <c r="DJ41" s="218" t="s">
        <v>190</v>
      </c>
      <c r="DK41" s="86" t="s">
        <v>190</v>
      </c>
      <c r="DL41" s="103" t="s">
        <v>190</v>
      </c>
      <c r="DM41" s="176" t="s">
        <v>190</v>
      </c>
      <c r="DN41" s="218" t="s">
        <v>190</v>
      </c>
      <c r="DO41" s="152" t="s">
        <v>190</v>
      </c>
      <c r="DP41" s="103" t="s">
        <v>190</v>
      </c>
      <c r="DQ41" s="176" t="s">
        <v>190</v>
      </c>
      <c r="DR41" s="218" t="s">
        <v>190</v>
      </c>
      <c r="DS41" s="152" t="s">
        <v>190</v>
      </c>
      <c r="DT41" s="103" t="s">
        <v>190</v>
      </c>
      <c r="DU41" s="176" t="s">
        <v>190</v>
      </c>
      <c r="DV41" s="218" t="s">
        <v>190</v>
      </c>
      <c r="DW41" s="152" t="s">
        <v>190</v>
      </c>
      <c r="DX41" s="103" t="s">
        <v>190</v>
      </c>
      <c r="DY41" s="176" t="s">
        <v>190</v>
      </c>
      <c r="DZ41" s="218" t="s">
        <v>190</v>
      </c>
      <c r="EA41" s="213" t="s">
        <v>190</v>
      </c>
      <c r="EB41" s="149">
        <v>20.170000000000002</v>
      </c>
      <c r="EC41" s="150">
        <v>142</v>
      </c>
      <c r="ED41" s="151">
        <v>33431</v>
      </c>
      <c r="EE41" s="152">
        <v>0.75694444444444453</v>
      </c>
      <c r="EF41" s="149">
        <v>20.11</v>
      </c>
      <c r="EG41" s="150">
        <v>110</v>
      </c>
      <c r="EH41" s="151" t="s">
        <v>308</v>
      </c>
      <c r="EI41" s="734" t="s">
        <v>190</v>
      </c>
      <c r="EJ41" s="149" t="s">
        <v>190</v>
      </c>
      <c r="EK41" s="150" t="s">
        <v>190</v>
      </c>
      <c r="EL41" s="230" t="s">
        <v>190</v>
      </c>
      <c r="EM41" s="228" t="s">
        <v>190</v>
      </c>
      <c r="EN41" s="149" t="s">
        <v>190</v>
      </c>
      <c r="EO41" s="150" t="s">
        <v>190</v>
      </c>
      <c r="EP41" s="227" t="s">
        <v>190</v>
      </c>
      <c r="EQ41" s="228" t="s">
        <v>190</v>
      </c>
      <c r="ER41" s="149" t="s">
        <v>190</v>
      </c>
      <c r="ES41" s="150" t="s">
        <v>190</v>
      </c>
      <c r="ET41" s="227" t="s">
        <v>190</v>
      </c>
      <c r="EU41" s="228" t="s">
        <v>190</v>
      </c>
      <c r="EV41" s="149" t="s">
        <v>190</v>
      </c>
      <c r="EW41" s="150" t="s">
        <v>190</v>
      </c>
      <c r="EX41" s="227" t="s">
        <v>190</v>
      </c>
      <c r="EY41" s="228" t="s">
        <v>190</v>
      </c>
    </row>
    <row r="42" spans="1:156" s="262" customFormat="1" ht="13.8" thickBot="1">
      <c r="A42" s="48" t="s">
        <v>65</v>
      </c>
      <c r="B42" s="49">
        <v>1100</v>
      </c>
      <c r="C42" s="50">
        <v>1103</v>
      </c>
      <c r="D42" s="50"/>
      <c r="E42" s="49" t="s">
        <v>66</v>
      </c>
      <c r="F42" s="51">
        <v>32269</v>
      </c>
      <c r="G42" s="52" t="s">
        <v>2</v>
      </c>
      <c r="H42" s="641">
        <f t="shared" si="0"/>
        <v>71.8</v>
      </c>
      <c r="I42" s="642">
        <f t="shared" si="1"/>
        <v>54</v>
      </c>
      <c r="J42" s="643">
        <f t="shared" si="2"/>
        <v>41528.883101851854</v>
      </c>
      <c r="K42" s="699">
        <f t="shared" si="3"/>
        <v>0.88310185185400769</v>
      </c>
      <c r="L42" s="646">
        <v>71.27</v>
      </c>
      <c r="M42" s="652">
        <v>28</v>
      </c>
      <c r="N42" s="700">
        <v>44378</v>
      </c>
      <c r="O42" s="701">
        <v>0.69905092592671281</v>
      </c>
      <c r="P42" s="646">
        <v>68.06</v>
      </c>
      <c r="Q42" s="652">
        <v>14</v>
      </c>
      <c r="R42" s="700">
        <v>43975</v>
      </c>
      <c r="S42" s="701">
        <v>0.69942129629635019</v>
      </c>
      <c r="T42" s="264">
        <v>65.36</v>
      </c>
      <c r="U42" s="450">
        <v>3</v>
      </c>
      <c r="V42" s="54">
        <v>43716</v>
      </c>
      <c r="W42" s="287">
        <v>0.74722222222222223</v>
      </c>
      <c r="X42" s="578">
        <v>70.790000000000006</v>
      </c>
      <c r="Y42" s="53">
        <v>20</v>
      </c>
      <c r="Z42" s="54">
        <v>43238</v>
      </c>
      <c r="AA42" s="55">
        <v>0.70993055555300089</v>
      </c>
      <c r="AB42" s="264">
        <v>67.61</v>
      </c>
      <c r="AC42" s="532">
        <v>13</v>
      </c>
      <c r="AD42" s="54">
        <v>43001</v>
      </c>
      <c r="AE42" s="61">
        <v>0.78881944444444441</v>
      </c>
      <c r="AF42" s="724">
        <v>68.599999999999994</v>
      </c>
      <c r="AG42" s="245">
        <v>16</v>
      </c>
      <c r="AH42" s="56">
        <v>42522</v>
      </c>
      <c r="AI42" s="57">
        <v>0.10222222222364508</v>
      </c>
      <c r="AJ42" s="58">
        <v>70.27</v>
      </c>
      <c r="AK42" s="59">
        <v>20</v>
      </c>
      <c r="AL42" s="60">
        <v>42194</v>
      </c>
      <c r="AM42" s="61">
        <v>0.18770833333110204</v>
      </c>
      <c r="AN42" s="62">
        <v>69.28</v>
      </c>
      <c r="AO42" s="63">
        <v>18</v>
      </c>
      <c r="AP42" s="64">
        <v>41874</v>
      </c>
      <c r="AQ42" s="65">
        <v>0.61240740741050104</v>
      </c>
      <c r="AR42" s="66">
        <v>71.8</v>
      </c>
      <c r="AS42" s="67">
        <v>54</v>
      </c>
      <c r="AT42" s="68">
        <v>41528.883101851854</v>
      </c>
      <c r="AU42" s="69">
        <v>0.88310185185400769</v>
      </c>
      <c r="AV42" s="307">
        <v>68.83</v>
      </c>
      <c r="AW42" s="308">
        <v>16</v>
      </c>
      <c r="AX42" s="309">
        <v>41178</v>
      </c>
      <c r="AY42" s="310">
        <v>0.92986111111111114</v>
      </c>
      <c r="AZ42" s="74">
        <v>70.2</v>
      </c>
      <c r="BA42" s="53">
        <v>20</v>
      </c>
      <c r="BB42" s="54">
        <v>40733</v>
      </c>
      <c r="BC42" s="55">
        <v>0.76666666666666661</v>
      </c>
      <c r="BD42" s="104">
        <v>68.77</v>
      </c>
      <c r="BE42" s="105">
        <v>16</v>
      </c>
      <c r="BF42" s="106">
        <v>40291</v>
      </c>
      <c r="BG42" s="107">
        <v>0.51708333333333334</v>
      </c>
      <c r="BH42" s="87">
        <v>70.53</v>
      </c>
      <c r="BI42" s="75">
        <v>20</v>
      </c>
      <c r="BJ42" s="56">
        <v>39998</v>
      </c>
      <c r="BK42" s="86">
        <v>2.5000000000000001E-2</v>
      </c>
      <c r="BL42" s="87">
        <v>67.930000000000007</v>
      </c>
      <c r="BM42" s="75">
        <v>14</v>
      </c>
      <c r="BN42" s="56">
        <v>39677</v>
      </c>
      <c r="BO42" s="86">
        <v>0.10277777777777779</v>
      </c>
      <c r="BP42" s="87">
        <v>68.900000000000006</v>
      </c>
      <c r="BQ42" s="75">
        <v>17</v>
      </c>
      <c r="BR42" s="56">
        <v>39349</v>
      </c>
      <c r="BS42" s="86">
        <v>0.40416666666666662</v>
      </c>
      <c r="BT42" s="87">
        <v>68.599999999999994</v>
      </c>
      <c r="BU42" s="75">
        <v>16</v>
      </c>
      <c r="BV42" s="56">
        <v>38908</v>
      </c>
      <c r="BW42" s="86">
        <v>0.9243055555555556</v>
      </c>
      <c r="BX42" s="87">
        <v>69.7</v>
      </c>
      <c r="BY42" s="75">
        <v>19</v>
      </c>
      <c r="BZ42" s="56">
        <v>38584</v>
      </c>
      <c r="CA42" s="86">
        <v>0.28611111111111115</v>
      </c>
      <c r="CB42" s="81">
        <v>70.7</v>
      </c>
      <c r="CC42" s="53">
        <v>20</v>
      </c>
      <c r="CD42" s="54">
        <v>38165</v>
      </c>
      <c r="CE42" s="85">
        <v>0.76249999999999996</v>
      </c>
      <c r="CF42" s="87">
        <v>69.569999999999993</v>
      </c>
      <c r="CG42" s="75">
        <v>18</v>
      </c>
      <c r="CH42" s="56">
        <v>37789</v>
      </c>
      <c r="CI42" s="86">
        <v>0.93472222222222223</v>
      </c>
      <c r="CJ42" s="81">
        <v>70.2</v>
      </c>
      <c r="CK42" s="53">
        <v>19</v>
      </c>
      <c r="CL42" s="54">
        <v>37488</v>
      </c>
      <c r="CM42" s="85">
        <v>0.5229166666666667</v>
      </c>
      <c r="CN42" s="81">
        <v>69.5</v>
      </c>
      <c r="CO42" s="53">
        <v>18</v>
      </c>
      <c r="CP42" s="54">
        <v>37034</v>
      </c>
      <c r="CQ42" s="85">
        <v>0.56874999999999998</v>
      </c>
      <c r="CR42" s="81">
        <v>70.400000000000006</v>
      </c>
      <c r="CS42" s="53">
        <v>20</v>
      </c>
      <c r="CT42" s="54">
        <v>36723</v>
      </c>
      <c r="CU42" s="85">
        <v>0.8930555555555556</v>
      </c>
      <c r="CV42" s="81">
        <v>68.95</v>
      </c>
      <c r="CW42" s="53">
        <v>17</v>
      </c>
      <c r="CX42" s="54">
        <v>36372</v>
      </c>
      <c r="CY42" s="85">
        <v>0.65972222222222221</v>
      </c>
      <c r="CZ42" s="87">
        <v>71.040000000000006</v>
      </c>
      <c r="DA42" s="75">
        <v>22</v>
      </c>
      <c r="DB42" s="56">
        <v>36006</v>
      </c>
      <c r="DC42" s="86">
        <v>0.77708333333333324</v>
      </c>
      <c r="DD42" s="81">
        <v>71</v>
      </c>
      <c r="DE42" s="53">
        <v>22</v>
      </c>
      <c r="DF42" s="54">
        <v>35641</v>
      </c>
      <c r="DG42" s="85">
        <v>0.69444444444444453</v>
      </c>
      <c r="DH42" s="81">
        <v>69.27</v>
      </c>
      <c r="DI42" s="53">
        <v>18</v>
      </c>
      <c r="DJ42" s="54">
        <v>35298</v>
      </c>
      <c r="DK42" s="85">
        <v>0.35486111111111113</v>
      </c>
      <c r="DL42" s="87">
        <v>70.849999999999994</v>
      </c>
      <c r="DM42" s="75">
        <v>21</v>
      </c>
      <c r="DN42" s="56">
        <v>34836</v>
      </c>
      <c r="DO42" s="86">
        <v>0.43888888888888888</v>
      </c>
      <c r="DP42" s="81">
        <v>70.099999999999994</v>
      </c>
      <c r="DQ42" s="53">
        <v>19</v>
      </c>
      <c r="DR42" s="54">
        <v>34556</v>
      </c>
      <c r="DS42" s="85">
        <v>0.95347222222222217</v>
      </c>
      <c r="DT42" s="81">
        <v>71.2</v>
      </c>
      <c r="DU42" s="53">
        <v>27</v>
      </c>
      <c r="DV42" s="54">
        <v>34137</v>
      </c>
      <c r="DW42" s="85">
        <v>0.98958333333333337</v>
      </c>
      <c r="DX42" s="81">
        <v>69</v>
      </c>
      <c r="DY42" s="53">
        <v>17</v>
      </c>
      <c r="DZ42" s="54">
        <v>33840</v>
      </c>
      <c r="EA42" s="55">
        <v>0.44791666666666669</v>
      </c>
      <c r="EB42" s="81">
        <v>69.599999999999994</v>
      </c>
      <c r="EC42" s="53">
        <v>18</v>
      </c>
      <c r="ED42" s="54">
        <v>33390</v>
      </c>
      <c r="EE42" s="85">
        <v>0.76597222222222217</v>
      </c>
      <c r="EF42" s="81">
        <v>68</v>
      </c>
      <c r="EG42" s="53">
        <v>14</v>
      </c>
      <c r="EH42" s="54">
        <v>33065</v>
      </c>
      <c r="EI42" s="242">
        <v>0.6069444444444444</v>
      </c>
      <c r="EJ42" s="81" t="s">
        <v>190</v>
      </c>
      <c r="EK42" s="53" t="s">
        <v>190</v>
      </c>
      <c r="EL42" s="243" t="s">
        <v>190</v>
      </c>
      <c r="EM42" s="244" t="s">
        <v>190</v>
      </c>
      <c r="EN42" s="81" t="s">
        <v>190</v>
      </c>
      <c r="EO42" s="53" t="s">
        <v>190</v>
      </c>
      <c r="EP42" s="59" t="s">
        <v>190</v>
      </c>
      <c r="EQ42" s="244" t="s">
        <v>190</v>
      </c>
      <c r="ER42" s="109"/>
      <c r="ES42" s="110"/>
      <c r="ET42" s="111"/>
      <c r="EU42" s="112"/>
      <c r="EV42" s="109"/>
      <c r="EW42" s="110"/>
      <c r="EX42" s="111"/>
      <c r="EY42" s="112"/>
    </row>
    <row r="43" spans="1:156" ht="13.8" thickBot="1">
      <c r="A43" s="48" t="s">
        <v>67</v>
      </c>
      <c r="B43" s="49">
        <v>1110</v>
      </c>
      <c r="C43" s="50">
        <v>1113</v>
      </c>
      <c r="D43" s="50"/>
      <c r="E43" s="49" t="s">
        <v>68</v>
      </c>
      <c r="F43" s="51">
        <v>33573</v>
      </c>
      <c r="G43" s="52" t="s">
        <v>2</v>
      </c>
      <c r="H43" s="641">
        <f t="shared" si="0"/>
        <v>18.52</v>
      </c>
      <c r="I43" s="642">
        <f t="shared" si="1"/>
        <v>27</v>
      </c>
      <c r="J43" s="643">
        <f t="shared" si="2"/>
        <v>35335</v>
      </c>
      <c r="K43" s="699">
        <f t="shared" si="3"/>
        <v>0.22708333333333333</v>
      </c>
      <c r="L43" s="588">
        <v>14.66</v>
      </c>
      <c r="M43" s="702">
        <v>0</v>
      </c>
      <c r="N43" s="342">
        <v>44378</v>
      </c>
      <c r="O43" s="703">
        <v>0.69109953703446081</v>
      </c>
      <c r="P43" s="588">
        <v>14.5</v>
      </c>
      <c r="Q43" s="702">
        <v>0</v>
      </c>
      <c r="R43" s="342">
        <v>44002</v>
      </c>
      <c r="S43" s="703">
        <v>0.40665509259270038</v>
      </c>
      <c r="T43" s="340">
        <v>14.55</v>
      </c>
      <c r="U43" s="588">
        <v>0</v>
      </c>
      <c r="V43" s="568">
        <v>43709</v>
      </c>
      <c r="W43" s="612">
        <v>0.60555555555555562</v>
      </c>
      <c r="X43" s="616">
        <v>15.62</v>
      </c>
      <c r="Y43" s="345">
        <v>3</v>
      </c>
      <c r="Z43" s="568">
        <v>43238</v>
      </c>
      <c r="AA43" s="550">
        <v>0.72562499999912689</v>
      </c>
      <c r="AB43" s="546">
        <v>14.72</v>
      </c>
      <c r="AC43" s="541">
        <v>0</v>
      </c>
      <c r="AD43" s="542">
        <v>42951</v>
      </c>
      <c r="AE43" s="543" t="s">
        <v>290</v>
      </c>
      <c r="AF43" s="726">
        <v>14.52</v>
      </c>
      <c r="AG43" s="59">
        <v>0</v>
      </c>
      <c r="AH43" s="56">
        <v>42461</v>
      </c>
      <c r="AI43" s="57">
        <v>0.39780092592263827</v>
      </c>
      <c r="AJ43" s="58">
        <v>14.63</v>
      </c>
      <c r="AK43" s="59">
        <v>0</v>
      </c>
      <c r="AL43" s="60">
        <v>42132</v>
      </c>
      <c r="AM43" s="61">
        <v>0.90233796296524815</v>
      </c>
      <c r="AN43" s="62">
        <v>14.68</v>
      </c>
      <c r="AO43" s="63">
        <v>0</v>
      </c>
      <c r="AP43" s="64">
        <v>41808</v>
      </c>
      <c r="AQ43" s="65">
        <v>0.55870370370394085</v>
      </c>
      <c r="AR43" s="184">
        <v>16.45</v>
      </c>
      <c r="AS43" s="185">
        <v>10</v>
      </c>
      <c r="AT43" s="186">
        <v>41529.626481481479</v>
      </c>
      <c r="AU43" s="187">
        <v>0.62648148147854954</v>
      </c>
      <c r="AV43" s="81">
        <v>16.239999999999998</v>
      </c>
      <c r="AW43" s="53">
        <v>8</v>
      </c>
      <c r="AX43" s="54">
        <v>41204</v>
      </c>
      <c r="AY43" s="55">
        <v>0.60625000000000007</v>
      </c>
      <c r="AZ43" s="188">
        <v>14.48</v>
      </c>
      <c r="BA43" s="189">
        <v>0</v>
      </c>
      <c r="BB43" s="190">
        <v>40665</v>
      </c>
      <c r="BC43" s="191">
        <v>0.43333333333333335</v>
      </c>
      <c r="BD43" s="214">
        <v>16.38</v>
      </c>
      <c r="BE43" s="215">
        <v>9</v>
      </c>
      <c r="BF43" s="216">
        <v>40295</v>
      </c>
      <c r="BG43" s="217">
        <v>0.24946759259259257</v>
      </c>
      <c r="BH43" s="149">
        <v>15.11</v>
      </c>
      <c r="BI43" s="150">
        <v>1</v>
      </c>
      <c r="BJ43" s="151">
        <v>39922</v>
      </c>
      <c r="BK43" s="152">
        <v>0.21875</v>
      </c>
      <c r="BL43" s="74" t="s">
        <v>190</v>
      </c>
      <c r="BM43" s="82" t="s">
        <v>190</v>
      </c>
      <c r="BN43" s="83" t="s">
        <v>190</v>
      </c>
      <c r="BO43" s="85" t="s">
        <v>190</v>
      </c>
      <c r="BP43" s="149">
        <v>16.2</v>
      </c>
      <c r="BQ43" s="150">
        <v>8</v>
      </c>
      <c r="BR43" s="151">
        <v>39349</v>
      </c>
      <c r="BS43" s="152">
        <v>0.38541666666666669</v>
      </c>
      <c r="BT43" s="81" t="s">
        <v>190</v>
      </c>
      <c r="BU43" s="82" t="s">
        <v>190</v>
      </c>
      <c r="BV43" s="83" t="s">
        <v>190</v>
      </c>
      <c r="BW43" s="85" t="s">
        <v>190</v>
      </c>
      <c r="BX43" s="81" t="s">
        <v>190</v>
      </c>
      <c r="BY43" s="82" t="s">
        <v>190</v>
      </c>
      <c r="BZ43" s="264" t="s">
        <v>190</v>
      </c>
      <c r="CA43" s="85" t="s">
        <v>190</v>
      </c>
      <c r="CB43" s="81" t="s">
        <v>190</v>
      </c>
      <c r="CC43" s="82" t="s">
        <v>190</v>
      </c>
      <c r="CD43" s="264" t="s">
        <v>190</v>
      </c>
      <c r="CE43" s="85" t="s">
        <v>190</v>
      </c>
      <c r="CF43" s="81" t="s">
        <v>190</v>
      </c>
      <c r="CG43" s="82" t="s">
        <v>190</v>
      </c>
      <c r="CH43" s="264" t="s">
        <v>190</v>
      </c>
      <c r="CI43" s="85" t="s">
        <v>190</v>
      </c>
      <c r="CJ43" s="81" t="s">
        <v>190</v>
      </c>
      <c r="CK43" s="82" t="s">
        <v>190</v>
      </c>
      <c r="CL43" s="264" t="s">
        <v>190</v>
      </c>
      <c r="CM43" s="85" t="s">
        <v>190</v>
      </c>
      <c r="CN43" s="74" t="s">
        <v>190</v>
      </c>
      <c r="CO43" s="82" t="s">
        <v>190</v>
      </c>
      <c r="CP43" s="311" t="s">
        <v>190</v>
      </c>
      <c r="CQ43" s="85" t="s">
        <v>190</v>
      </c>
      <c r="CR43" s="74" t="s">
        <v>190</v>
      </c>
      <c r="CS43" s="82" t="s">
        <v>190</v>
      </c>
      <c r="CT43" s="311" t="s">
        <v>190</v>
      </c>
      <c r="CU43" s="85" t="s">
        <v>190</v>
      </c>
      <c r="CV43" s="74" t="s">
        <v>190</v>
      </c>
      <c r="CW43" s="82" t="s">
        <v>190</v>
      </c>
      <c r="CX43" s="311" t="s">
        <v>190</v>
      </c>
      <c r="CY43" s="85" t="s">
        <v>190</v>
      </c>
      <c r="CZ43" s="149">
        <v>16.079999999999998</v>
      </c>
      <c r="DA43" s="150">
        <v>7</v>
      </c>
      <c r="DB43" s="151">
        <v>35952</v>
      </c>
      <c r="DC43" s="152">
        <v>0.19236111111111112</v>
      </c>
      <c r="DD43" s="149">
        <v>15.23</v>
      </c>
      <c r="DE43" s="150">
        <v>1</v>
      </c>
      <c r="DF43" s="151">
        <v>35665</v>
      </c>
      <c r="DG43" s="152">
        <v>0.11319444444444444</v>
      </c>
      <c r="DH43" s="276">
        <v>18.52</v>
      </c>
      <c r="DI43" s="277">
        <v>27</v>
      </c>
      <c r="DJ43" s="278">
        <v>35335</v>
      </c>
      <c r="DK43" s="279">
        <v>0.22708333333333333</v>
      </c>
      <c r="DL43" s="149">
        <v>17.399999999999999</v>
      </c>
      <c r="DM43" s="150">
        <v>18</v>
      </c>
      <c r="DN43" s="151">
        <v>34876</v>
      </c>
      <c r="DO43" s="152">
        <v>0.9784722222222223</v>
      </c>
      <c r="DP43" s="87">
        <v>17.399999999999999</v>
      </c>
      <c r="DQ43" s="75">
        <v>18</v>
      </c>
      <c r="DR43" s="56">
        <v>34505</v>
      </c>
      <c r="DS43" s="86">
        <v>0.71944444444444444</v>
      </c>
      <c r="DT43" s="200">
        <v>0.36</v>
      </c>
      <c r="DU43" s="189">
        <v>0</v>
      </c>
      <c r="DV43" s="190">
        <v>34137</v>
      </c>
      <c r="DW43" s="201">
        <v>0.98888888888888893</v>
      </c>
      <c r="DX43" s="103" t="s">
        <v>190</v>
      </c>
      <c r="DY43" s="176" t="s">
        <v>190</v>
      </c>
      <c r="DZ43" s="218" t="s">
        <v>190</v>
      </c>
      <c r="EA43" s="213" t="s">
        <v>190</v>
      </c>
      <c r="EB43" s="265"/>
      <c r="EC43" s="266"/>
      <c r="ED43" s="267"/>
      <c r="EE43" s="268"/>
      <c r="EF43" s="265"/>
      <c r="EG43" s="266"/>
      <c r="EH43" s="267"/>
      <c r="EI43" s="272"/>
      <c r="EJ43" s="94"/>
      <c r="EK43" s="95"/>
      <c r="EL43" s="219"/>
      <c r="EM43" s="97"/>
      <c r="EN43" s="94"/>
      <c r="EO43" s="95"/>
      <c r="EP43" s="96"/>
      <c r="EQ43" s="97"/>
      <c r="ER43" s="94"/>
      <c r="ES43" s="95"/>
      <c r="ET43" s="96"/>
      <c r="EU43" s="97"/>
      <c r="EV43" s="94"/>
      <c r="EW43" s="95"/>
      <c r="EX43" s="96"/>
      <c r="EY43" s="97"/>
      <c r="EZ43" s="47"/>
    </row>
    <row r="44" spans="1:156" ht="13.8" thickBot="1">
      <c r="A44" s="48" t="s">
        <v>69</v>
      </c>
      <c r="B44" s="49">
        <v>1200</v>
      </c>
      <c r="C44" s="50">
        <v>1203</v>
      </c>
      <c r="D44" s="50"/>
      <c r="E44" s="49" t="s">
        <v>70</v>
      </c>
      <c r="F44" s="51">
        <v>32590</v>
      </c>
      <c r="G44" s="52" t="s">
        <v>2</v>
      </c>
      <c r="H44" s="641">
        <f t="shared" si="0"/>
        <v>38.6</v>
      </c>
      <c r="I44" s="642">
        <f t="shared" si="1"/>
        <v>470</v>
      </c>
      <c r="J44" s="643">
        <f t="shared" si="2"/>
        <v>36001</v>
      </c>
      <c r="K44" s="699">
        <f t="shared" si="3"/>
        <v>0.78749999999999998</v>
      </c>
      <c r="L44" s="646">
        <v>36.14</v>
      </c>
      <c r="M44" s="652">
        <v>23</v>
      </c>
      <c r="N44" s="700">
        <v>44319</v>
      </c>
      <c r="O44" s="701">
        <v>0.44196759258920792</v>
      </c>
      <c r="P44" s="646">
        <v>34.29</v>
      </c>
      <c r="Q44" s="652">
        <v>13</v>
      </c>
      <c r="R44" s="700">
        <v>43975</v>
      </c>
      <c r="S44" s="701">
        <v>0.94057870370306773</v>
      </c>
      <c r="T44" s="264">
        <v>34.33</v>
      </c>
      <c r="U44" s="450">
        <v>13</v>
      </c>
      <c r="V44" s="54">
        <v>43717</v>
      </c>
      <c r="W44" s="287">
        <v>5.5555555555555558E-3</v>
      </c>
      <c r="X44" s="578">
        <v>34.840000000000003</v>
      </c>
      <c r="Y44" s="53">
        <v>16</v>
      </c>
      <c r="Z44" s="54">
        <v>43331</v>
      </c>
      <c r="AA44" s="55">
        <v>0.17297453703940846</v>
      </c>
      <c r="AB44" s="264">
        <v>36.1</v>
      </c>
      <c r="AC44" s="532">
        <v>23</v>
      </c>
      <c r="AD44" s="54">
        <v>42873</v>
      </c>
      <c r="AE44" s="61">
        <v>0.79547453703703708</v>
      </c>
      <c r="AF44" s="724">
        <v>33.630000000000003</v>
      </c>
      <c r="AG44" s="245">
        <v>9</v>
      </c>
      <c r="AH44" s="56">
        <v>42609</v>
      </c>
      <c r="AI44" s="57">
        <v>9.395833333110204E-2</v>
      </c>
      <c r="AJ44" s="58">
        <v>37.729999999999997</v>
      </c>
      <c r="AK44" s="59">
        <v>157</v>
      </c>
      <c r="AL44" s="60">
        <v>42133</v>
      </c>
      <c r="AM44" s="61">
        <v>5.1273148150357883E-2</v>
      </c>
      <c r="AN44" s="62">
        <v>35.08</v>
      </c>
      <c r="AO44" s="63">
        <v>17</v>
      </c>
      <c r="AP44" s="64">
        <v>41850</v>
      </c>
      <c r="AQ44" s="65">
        <v>0.84768518518831115</v>
      </c>
      <c r="AR44" s="184">
        <v>37.68</v>
      </c>
      <c r="AS44" s="185">
        <v>144</v>
      </c>
      <c r="AT44" s="186">
        <v>41532.791655092595</v>
      </c>
      <c r="AU44" s="187">
        <v>0.79165509259473765</v>
      </c>
      <c r="AV44" s="81">
        <v>34.729999999999997</v>
      </c>
      <c r="AW44" s="53">
        <v>15</v>
      </c>
      <c r="AX44" s="54">
        <v>41099</v>
      </c>
      <c r="AY44" s="55">
        <v>0.62152777777777779</v>
      </c>
      <c r="AZ44" s="188">
        <v>35.28</v>
      </c>
      <c r="BA44" s="189">
        <v>18</v>
      </c>
      <c r="BB44" s="190">
        <v>40682</v>
      </c>
      <c r="BC44" s="191">
        <v>7.9861111111111105E-2</v>
      </c>
      <c r="BD44" s="214">
        <v>35.72</v>
      </c>
      <c r="BE44" s="215">
        <v>21</v>
      </c>
      <c r="BF44" s="216">
        <v>40291</v>
      </c>
      <c r="BG44" s="217">
        <v>0.70400462962962962</v>
      </c>
      <c r="BH44" s="149">
        <v>35.85</v>
      </c>
      <c r="BI44" s="150">
        <v>21</v>
      </c>
      <c r="BJ44" s="151">
        <v>39921</v>
      </c>
      <c r="BK44" s="152">
        <v>0.7895833333333333</v>
      </c>
      <c r="BL44" s="149">
        <v>36.01</v>
      </c>
      <c r="BM44" s="150">
        <v>22</v>
      </c>
      <c r="BN44" s="151">
        <v>39676</v>
      </c>
      <c r="BO44" s="152">
        <v>0.13680555555555554</v>
      </c>
      <c r="BP44" s="149">
        <v>35.700000000000003</v>
      </c>
      <c r="BQ44" s="150">
        <v>20</v>
      </c>
      <c r="BR44" s="151">
        <v>39196</v>
      </c>
      <c r="BS44" s="152">
        <v>0.89930555555555547</v>
      </c>
      <c r="BT44" s="200">
        <v>34.700000000000003</v>
      </c>
      <c r="BU44" s="189">
        <v>15</v>
      </c>
      <c r="BV44" s="190">
        <v>38943</v>
      </c>
      <c r="BW44" s="201">
        <v>7.9166666666666663E-2</v>
      </c>
      <c r="BX44" s="149">
        <v>34.869999999999997</v>
      </c>
      <c r="BY44" s="150">
        <v>16</v>
      </c>
      <c r="BZ44" s="151">
        <v>38635</v>
      </c>
      <c r="CA44" s="152">
        <v>0.3576388888888889</v>
      </c>
      <c r="CB44" s="200">
        <v>37.4</v>
      </c>
      <c r="CC44" s="189">
        <v>90</v>
      </c>
      <c r="CD44" s="190">
        <v>38192</v>
      </c>
      <c r="CE44" s="201">
        <v>0.17013888888888887</v>
      </c>
      <c r="CF44" s="149">
        <v>34.93</v>
      </c>
      <c r="CG44" s="150">
        <v>17</v>
      </c>
      <c r="CH44" s="151">
        <v>37751</v>
      </c>
      <c r="CI44" s="152">
        <v>0.80902777777777779</v>
      </c>
      <c r="CJ44" s="200">
        <v>34.9</v>
      </c>
      <c r="CK44" s="189">
        <v>16</v>
      </c>
      <c r="CL44" s="190">
        <v>37400</v>
      </c>
      <c r="CM44" s="201">
        <v>0.17013888888888887</v>
      </c>
      <c r="CN44" s="200">
        <v>36.4</v>
      </c>
      <c r="CO44" s="189">
        <v>25</v>
      </c>
      <c r="CP44" s="190">
        <v>37086</v>
      </c>
      <c r="CQ44" s="201">
        <v>0.9902777777777777</v>
      </c>
      <c r="CR44" s="200">
        <v>37.700000000000003</v>
      </c>
      <c r="CS44" s="189">
        <v>154</v>
      </c>
      <c r="CT44" s="190">
        <v>36724</v>
      </c>
      <c r="CU44" s="201">
        <v>6.6666666666666666E-2</v>
      </c>
      <c r="CV44" s="200">
        <v>35.51</v>
      </c>
      <c r="CW44" s="189">
        <v>20</v>
      </c>
      <c r="CX44" s="190">
        <v>36372</v>
      </c>
      <c r="CY44" s="201">
        <v>0.90902777777777777</v>
      </c>
      <c r="CZ44" s="224">
        <v>38.6</v>
      </c>
      <c r="DA44" s="225">
        <v>470</v>
      </c>
      <c r="DB44" s="226">
        <v>36001</v>
      </c>
      <c r="DC44" s="233">
        <v>0.78749999999999998</v>
      </c>
      <c r="DD44" s="200">
        <v>35.4</v>
      </c>
      <c r="DE44" s="189">
        <v>19</v>
      </c>
      <c r="DF44" s="190">
        <v>35648</v>
      </c>
      <c r="DG44" s="201">
        <v>0</v>
      </c>
      <c r="DH44" s="200">
        <v>35.76</v>
      </c>
      <c r="DI44" s="189">
        <v>21</v>
      </c>
      <c r="DJ44" s="190">
        <v>35211</v>
      </c>
      <c r="DK44" s="201">
        <v>0.64930555555555558</v>
      </c>
      <c r="DL44" s="149">
        <v>35.700000000000003</v>
      </c>
      <c r="DM44" s="150">
        <v>21</v>
      </c>
      <c r="DN44" s="151">
        <v>34836</v>
      </c>
      <c r="DO44" s="152">
        <v>0.62430555555555556</v>
      </c>
      <c r="DP44" s="149">
        <v>32.9</v>
      </c>
      <c r="DQ44" s="150">
        <v>4</v>
      </c>
      <c r="DR44" s="151">
        <v>34449</v>
      </c>
      <c r="DS44" s="152">
        <v>0.8256944444444444</v>
      </c>
      <c r="DT44" s="200">
        <v>34.4</v>
      </c>
      <c r="DU44" s="189">
        <v>13.4</v>
      </c>
      <c r="DV44" s="190">
        <v>34138</v>
      </c>
      <c r="DW44" s="201">
        <v>0.11666666666666665</v>
      </c>
      <c r="DX44" s="200">
        <v>34.700000000000003</v>
      </c>
      <c r="DY44" s="189">
        <v>15</v>
      </c>
      <c r="DZ44" s="190">
        <v>33840</v>
      </c>
      <c r="EA44" s="191">
        <v>0.72499999999999998</v>
      </c>
      <c r="EB44" s="200">
        <v>35.5</v>
      </c>
      <c r="EC44" s="189">
        <v>20</v>
      </c>
      <c r="ED44" s="190">
        <v>33390</v>
      </c>
      <c r="EE44" s="201">
        <v>0.96388888888888891</v>
      </c>
      <c r="EF44" s="200">
        <v>35.1</v>
      </c>
      <c r="EG44" s="189">
        <v>17</v>
      </c>
      <c r="EH44" s="190">
        <v>33062</v>
      </c>
      <c r="EI44" s="204">
        <v>0.93958333333333333</v>
      </c>
      <c r="EJ44" s="200"/>
      <c r="EK44" s="189"/>
      <c r="EL44" s="210"/>
      <c r="EM44" s="211"/>
      <c r="EN44" s="94"/>
      <c r="EO44" s="95"/>
      <c r="EP44" s="96"/>
      <c r="EQ44" s="97"/>
      <c r="ER44" s="94"/>
      <c r="ES44" s="95"/>
      <c r="ET44" s="96"/>
      <c r="EU44" s="97"/>
      <c r="EV44" s="94"/>
      <c r="EW44" s="95"/>
      <c r="EX44" s="96"/>
      <c r="EY44" s="97"/>
      <c r="EZ44" s="47"/>
    </row>
    <row r="45" spans="1:156" ht="13.8" thickBot="1">
      <c r="A45" s="48" t="s">
        <v>71</v>
      </c>
      <c r="B45" s="49">
        <v>1300</v>
      </c>
      <c r="C45" s="50">
        <v>1303</v>
      </c>
      <c r="D45" s="50"/>
      <c r="E45" s="49" t="s">
        <v>72</v>
      </c>
      <c r="F45" s="51">
        <v>37131</v>
      </c>
      <c r="G45" s="52" t="s">
        <v>2</v>
      </c>
      <c r="H45" s="641">
        <f t="shared" si="0"/>
        <v>0.57999999999999996</v>
      </c>
      <c r="I45" s="642">
        <f t="shared" si="1"/>
        <v>70</v>
      </c>
      <c r="J45" s="643">
        <f t="shared" si="2"/>
        <v>39978</v>
      </c>
      <c r="K45" s="699">
        <f t="shared" si="3"/>
        <v>0.65416666666666667</v>
      </c>
      <c r="L45" s="646">
        <v>0.16</v>
      </c>
      <c r="M45" s="652">
        <v>8</v>
      </c>
      <c r="N45" s="700">
        <v>44347</v>
      </c>
      <c r="O45" s="701">
        <v>0.82344907407241408</v>
      </c>
      <c r="P45" s="646">
        <v>-1.59</v>
      </c>
      <c r="Q45" s="652">
        <v>0</v>
      </c>
      <c r="R45" s="700">
        <v>43991</v>
      </c>
      <c r="S45" s="701">
        <v>0.67901620370685123</v>
      </c>
      <c r="T45" s="264">
        <v>-0.69</v>
      </c>
      <c r="U45" s="450">
        <v>0</v>
      </c>
      <c r="V45" s="54">
        <v>43561</v>
      </c>
      <c r="W45" s="287">
        <v>0.92638888888888893</v>
      </c>
      <c r="X45" s="578">
        <v>-0.59</v>
      </c>
      <c r="Y45" s="53">
        <v>0</v>
      </c>
      <c r="Z45" s="54">
        <v>43223</v>
      </c>
      <c r="AA45" s="55">
        <v>0.85961805555416504</v>
      </c>
      <c r="AB45" s="264">
        <v>-0.35</v>
      </c>
      <c r="AC45" s="532">
        <v>0</v>
      </c>
      <c r="AD45" s="54">
        <v>42882</v>
      </c>
      <c r="AE45" s="61">
        <v>0.60957175925925922</v>
      </c>
      <c r="AF45" s="726">
        <v>-0.23</v>
      </c>
      <c r="AG45" s="59">
        <v>0</v>
      </c>
      <c r="AH45" s="56">
        <v>42478</v>
      </c>
      <c r="AI45" s="57">
        <v>7.3206018518249039E-2</v>
      </c>
      <c r="AJ45" s="58">
        <v>0.46</v>
      </c>
      <c r="AK45" s="59">
        <v>46</v>
      </c>
      <c r="AL45" s="60">
        <v>42133</v>
      </c>
      <c r="AM45" s="61">
        <v>0.91407407407677965</v>
      </c>
      <c r="AN45" s="62">
        <v>-0.61</v>
      </c>
      <c r="AO45" s="63">
        <v>0</v>
      </c>
      <c r="AP45" s="64">
        <v>41851</v>
      </c>
      <c r="AQ45" s="65">
        <v>0.35256944444699911</v>
      </c>
      <c r="AR45" s="184">
        <v>-0.19</v>
      </c>
      <c r="AS45" s="185">
        <v>0</v>
      </c>
      <c r="AT45" s="186">
        <v>41532.940300925926</v>
      </c>
      <c r="AU45" s="187">
        <v>0.94030092592583969</v>
      </c>
      <c r="AV45" s="87">
        <v>-1.04</v>
      </c>
      <c r="AW45" s="75">
        <v>0</v>
      </c>
      <c r="AX45" s="56">
        <v>41053</v>
      </c>
      <c r="AY45" s="76">
        <v>0.46527777777777773</v>
      </c>
      <c r="AZ45" s="212">
        <v>-0.2</v>
      </c>
      <c r="BA45" s="150">
        <v>0</v>
      </c>
      <c r="BB45" s="151">
        <v>40738</v>
      </c>
      <c r="BC45" s="213">
        <v>0.22500000000000001</v>
      </c>
      <c r="BD45" s="87">
        <v>0.17</v>
      </c>
      <c r="BE45" s="176">
        <v>10</v>
      </c>
      <c r="BF45" s="177">
        <v>40342</v>
      </c>
      <c r="BG45" s="76">
        <v>0.89166666666666661</v>
      </c>
      <c r="BH45" s="312">
        <v>0.57999999999999996</v>
      </c>
      <c r="BI45" s="313">
        <v>70</v>
      </c>
      <c r="BJ45" s="314">
        <v>39978</v>
      </c>
      <c r="BK45" s="315">
        <v>0.65416666666666667</v>
      </c>
      <c r="BL45" s="149">
        <v>-1.03</v>
      </c>
      <c r="BM45" s="150">
        <v>0</v>
      </c>
      <c r="BN45" s="151">
        <v>39607</v>
      </c>
      <c r="BO45" s="152">
        <v>0.68333333333333324</v>
      </c>
      <c r="BP45" s="149">
        <v>-0.1</v>
      </c>
      <c r="BQ45" s="150">
        <v>0</v>
      </c>
      <c r="BR45" s="151">
        <v>39233</v>
      </c>
      <c r="BS45" s="152">
        <v>0.67222222222222217</v>
      </c>
      <c r="BT45" s="200">
        <v>-1.75</v>
      </c>
      <c r="BU45" s="189">
        <v>0</v>
      </c>
      <c r="BV45" s="190">
        <v>38822</v>
      </c>
      <c r="BW45" s="201">
        <v>0.27500000000000002</v>
      </c>
      <c r="BX45" s="74" t="s">
        <v>190</v>
      </c>
      <c r="BY45" s="82" t="s">
        <v>190</v>
      </c>
      <c r="BZ45" s="311" t="s">
        <v>190</v>
      </c>
      <c r="CA45" s="244" t="s">
        <v>190</v>
      </c>
      <c r="CB45" s="200">
        <v>-1.34</v>
      </c>
      <c r="CC45" s="189">
        <v>0</v>
      </c>
      <c r="CD45" s="190">
        <v>38228</v>
      </c>
      <c r="CE45" s="201">
        <v>0.3923611111111111</v>
      </c>
      <c r="CF45" s="149">
        <v>-0.81</v>
      </c>
      <c r="CG45" s="150">
        <v>0</v>
      </c>
      <c r="CH45" s="151">
        <v>37770</v>
      </c>
      <c r="CI45" s="152">
        <v>0.81874999999999998</v>
      </c>
      <c r="CJ45" s="149">
        <v>-0.9</v>
      </c>
      <c r="CK45" s="150">
        <v>0</v>
      </c>
      <c r="CL45" s="151">
        <v>37400</v>
      </c>
      <c r="CM45" s="152">
        <v>0.7993055555555556</v>
      </c>
      <c r="CN45" s="81" t="s">
        <v>190</v>
      </c>
      <c r="CO45" s="53" t="s">
        <v>190</v>
      </c>
      <c r="CP45" s="54" t="s">
        <v>190</v>
      </c>
      <c r="CQ45" s="85" t="s">
        <v>190</v>
      </c>
      <c r="CR45" s="265"/>
      <c r="CS45" s="266"/>
      <c r="CT45" s="267"/>
      <c r="CU45" s="268"/>
      <c r="CV45" s="265"/>
      <c r="CW45" s="266"/>
      <c r="CX45" s="267"/>
      <c r="CY45" s="268"/>
      <c r="CZ45" s="316"/>
      <c r="DA45" s="317"/>
      <c r="DB45" s="318"/>
      <c r="DC45" s="268"/>
      <c r="DD45" s="265"/>
      <c r="DE45" s="266"/>
      <c r="DF45" s="267"/>
      <c r="DG45" s="268"/>
      <c r="DH45" s="265"/>
      <c r="DI45" s="266"/>
      <c r="DJ45" s="267"/>
      <c r="DK45" s="268"/>
      <c r="DL45" s="265"/>
      <c r="DM45" s="266"/>
      <c r="DN45" s="269"/>
      <c r="DO45" s="270"/>
      <c r="DP45" s="265"/>
      <c r="DQ45" s="266"/>
      <c r="DR45" s="267"/>
      <c r="DS45" s="268"/>
      <c r="DT45" s="265"/>
      <c r="DU45" s="266"/>
      <c r="DV45" s="267"/>
      <c r="DW45" s="268"/>
      <c r="DX45" s="103" t="s">
        <v>190</v>
      </c>
      <c r="DY45" s="176" t="s">
        <v>190</v>
      </c>
      <c r="DZ45" s="218" t="s">
        <v>190</v>
      </c>
      <c r="EA45" s="213" t="s">
        <v>190</v>
      </c>
      <c r="EB45" s="87" t="s">
        <v>190</v>
      </c>
      <c r="EC45" s="176" t="s">
        <v>190</v>
      </c>
      <c r="ED45" s="218" t="s">
        <v>190</v>
      </c>
      <c r="EE45" s="152" t="s">
        <v>190</v>
      </c>
      <c r="EF45" s="265"/>
      <c r="EG45" s="266"/>
      <c r="EH45" s="267"/>
      <c r="EI45" s="272"/>
      <c r="EJ45" s="94"/>
      <c r="EK45" s="95"/>
      <c r="EL45" s="219"/>
      <c r="EM45" s="97"/>
      <c r="EN45" s="94"/>
      <c r="EO45" s="95"/>
      <c r="EP45" s="96"/>
      <c r="EQ45" s="97"/>
      <c r="ER45" s="94"/>
      <c r="ES45" s="95"/>
      <c r="ET45" s="96"/>
      <c r="EU45" s="97"/>
      <c r="EV45" s="94"/>
      <c r="EW45" s="95"/>
      <c r="EX45" s="96"/>
      <c r="EY45" s="97"/>
      <c r="EZ45" s="47"/>
    </row>
    <row r="46" spans="1:156" s="98" customFormat="1" ht="13.8" thickBot="1">
      <c r="A46" s="48" t="s">
        <v>73</v>
      </c>
      <c r="B46" s="99">
        <v>1310</v>
      </c>
      <c r="C46" s="100">
        <v>1313</v>
      </c>
      <c r="D46" s="100"/>
      <c r="E46" s="99" t="s">
        <v>162</v>
      </c>
      <c r="F46" s="101">
        <v>37132</v>
      </c>
      <c r="G46" s="102" t="s">
        <v>2</v>
      </c>
      <c r="H46" s="641">
        <f t="shared" si="0"/>
        <v>3.1</v>
      </c>
      <c r="I46" s="642">
        <f t="shared" si="1"/>
        <v>0</v>
      </c>
      <c r="J46" s="643">
        <f t="shared" si="2"/>
        <v>40732</v>
      </c>
      <c r="K46" s="699">
        <f t="shared" si="3"/>
        <v>0.89236111111111116</v>
      </c>
      <c r="L46" s="646">
        <v>1.7</v>
      </c>
      <c r="M46" s="652">
        <v>114</v>
      </c>
      <c r="N46" s="700">
        <v>44408</v>
      </c>
      <c r="O46" s="701">
        <v>0.82399305555736646</v>
      </c>
      <c r="P46" s="646">
        <v>1.7</v>
      </c>
      <c r="Q46" s="652">
        <v>112</v>
      </c>
      <c r="R46" s="700">
        <v>43975</v>
      </c>
      <c r="S46" s="701">
        <v>0.80037037037254777</v>
      </c>
      <c r="T46" s="264">
        <v>2.35</v>
      </c>
      <c r="U46" s="450">
        <v>239</v>
      </c>
      <c r="V46" s="54">
        <v>43651</v>
      </c>
      <c r="W46" s="287">
        <v>0.87430555555555556</v>
      </c>
      <c r="X46" s="578">
        <v>1.56</v>
      </c>
      <c r="Y46" s="53">
        <v>90</v>
      </c>
      <c r="Z46" s="54">
        <v>43283</v>
      </c>
      <c r="AA46" s="55">
        <v>0.42805555555241881</v>
      </c>
      <c r="AB46" s="264">
        <v>1.56</v>
      </c>
      <c r="AC46" s="532">
        <v>90</v>
      </c>
      <c r="AD46" s="54">
        <v>42881</v>
      </c>
      <c r="AE46" s="61">
        <v>7.2037037037037038E-2</v>
      </c>
      <c r="AF46" s="724">
        <v>2.29</v>
      </c>
      <c r="AG46" s="245">
        <v>227</v>
      </c>
      <c r="AH46" s="56">
        <v>42549</v>
      </c>
      <c r="AI46" s="57">
        <v>0.841064814812853</v>
      </c>
      <c r="AJ46" s="58">
        <v>2.2799999999999998</v>
      </c>
      <c r="AK46" s="59">
        <v>225</v>
      </c>
      <c r="AL46" s="60">
        <v>42159</v>
      </c>
      <c r="AM46" s="61">
        <v>0.97482638889050577</v>
      </c>
      <c r="AN46" s="62">
        <v>1.72</v>
      </c>
      <c r="AO46" s="63">
        <v>116</v>
      </c>
      <c r="AP46" s="64">
        <v>41850</v>
      </c>
      <c r="AQ46" s="65">
        <v>4.7013888892251998E-2</v>
      </c>
      <c r="AR46" s="184">
        <v>1.99</v>
      </c>
      <c r="AS46" s="185">
        <v>138</v>
      </c>
      <c r="AT46" s="186">
        <v>41453.988888888889</v>
      </c>
      <c r="AU46" s="187">
        <v>0.98888888888905058</v>
      </c>
      <c r="AV46" s="87">
        <v>1.72</v>
      </c>
      <c r="AW46" s="75">
        <v>0</v>
      </c>
      <c r="AX46" s="56">
        <v>41010</v>
      </c>
      <c r="AY46" s="76">
        <v>0.84375</v>
      </c>
      <c r="AZ46" s="319">
        <v>3.1</v>
      </c>
      <c r="BA46" s="159">
        <v>0</v>
      </c>
      <c r="BB46" s="160">
        <v>40732</v>
      </c>
      <c r="BC46" s="291">
        <v>0.89236111111111116</v>
      </c>
      <c r="BD46" s="104">
        <v>2.48</v>
      </c>
      <c r="BE46" s="105">
        <v>153</v>
      </c>
      <c r="BF46" s="106">
        <v>40291</v>
      </c>
      <c r="BG46" s="107">
        <v>0.54055555555555557</v>
      </c>
      <c r="BH46" s="87">
        <v>2.99</v>
      </c>
      <c r="BI46" s="75">
        <v>0</v>
      </c>
      <c r="BJ46" s="56">
        <v>39978</v>
      </c>
      <c r="BK46" s="86">
        <v>0.68819444444444444</v>
      </c>
      <c r="BL46" s="103" t="s">
        <v>190</v>
      </c>
      <c r="BM46" s="176" t="s">
        <v>190</v>
      </c>
      <c r="BN46" s="177" t="s">
        <v>190</v>
      </c>
      <c r="BO46" s="86" t="s">
        <v>190</v>
      </c>
      <c r="BP46" s="149">
        <v>3</v>
      </c>
      <c r="BQ46" s="150">
        <v>0</v>
      </c>
      <c r="BR46" s="151">
        <v>39262</v>
      </c>
      <c r="BS46" s="152">
        <v>0.99513888888888891</v>
      </c>
      <c r="BT46" s="149">
        <v>1.28</v>
      </c>
      <c r="BU46" s="150">
        <v>70</v>
      </c>
      <c r="BV46" s="151">
        <v>38942</v>
      </c>
      <c r="BW46" s="152">
        <v>0.97430555555555554</v>
      </c>
      <c r="BX46" s="103" t="s">
        <v>190</v>
      </c>
      <c r="BY46" s="176" t="s">
        <v>190</v>
      </c>
      <c r="BZ46" s="218" t="s">
        <v>190</v>
      </c>
      <c r="CA46" s="246" t="s">
        <v>190</v>
      </c>
      <c r="CB46" s="149">
        <v>2.1</v>
      </c>
      <c r="CC46" s="150">
        <v>0</v>
      </c>
      <c r="CD46" s="151">
        <v>38191</v>
      </c>
      <c r="CE46" s="152">
        <v>0.79166666666666663</v>
      </c>
      <c r="CF46" s="87" t="s">
        <v>190</v>
      </c>
      <c r="CG46" s="176" t="s">
        <v>190</v>
      </c>
      <c r="CH46" s="56" t="s">
        <v>190</v>
      </c>
      <c r="CI46" s="86" t="s">
        <v>190</v>
      </c>
      <c r="CJ46" s="149">
        <v>1.1100000000000001</v>
      </c>
      <c r="CK46" s="150">
        <v>53</v>
      </c>
      <c r="CL46" s="151">
        <v>37400</v>
      </c>
      <c r="CM46" s="152">
        <v>4.2361111111111106E-2</v>
      </c>
      <c r="CN46" s="149" t="s">
        <v>190</v>
      </c>
      <c r="CO46" s="150" t="s">
        <v>190</v>
      </c>
      <c r="CP46" s="151" t="s">
        <v>190</v>
      </c>
      <c r="CQ46" s="152" t="s">
        <v>190</v>
      </c>
      <c r="CR46" s="94"/>
      <c r="CS46" s="95"/>
      <c r="CT46" s="96"/>
      <c r="CU46" s="97"/>
      <c r="CV46" s="94"/>
      <c r="CW46" s="95"/>
      <c r="CX46" s="96"/>
      <c r="CY46" s="97"/>
      <c r="CZ46" s="94"/>
      <c r="DA46" s="95"/>
      <c r="DB46" s="96"/>
      <c r="DC46" s="97"/>
      <c r="DD46" s="94"/>
      <c r="DE46" s="95"/>
      <c r="DF46" s="96"/>
      <c r="DG46" s="97"/>
      <c r="DH46" s="94"/>
      <c r="DI46" s="95"/>
      <c r="DJ46" s="96"/>
      <c r="DK46" s="97"/>
      <c r="DL46" s="94"/>
      <c r="DM46" s="95"/>
      <c r="DN46" s="130"/>
      <c r="DO46" s="144"/>
      <c r="DP46" s="94"/>
      <c r="DQ46" s="95"/>
      <c r="DR46" s="96"/>
      <c r="DS46" s="97"/>
      <c r="DT46" s="94"/>
      <c r="DU46" s="95"/>
      <c r="DV46" s="96"/>
      <c r="DW46" s="97"/>
      <c r="DX46" s="94"/>
      <c r="DY46" s="95"/>
      <c r="DZ46" s="96"/>
      <c r="EA46" s="235"/>
      <c r="EB46" s="94"/>
      <c r="EC46" s="95"/>
      <c r="ED46" s="96"/>
      <c r="EE46" s="97"/>
      <c r="EF46" s="94"/>
      <c r="EG46" s="95"/>
      <c r="EH46" s="96"/>
      <c r="EI46" s="180"/>
      <c r="EJ46" s="94"/>
      <c r="EK46" s="95"/>
      <c r="EL46" s="219"/>
      <c r="EM46" s="97"/>
      <c r="EN46" s="94"/>
      <c r="EO46" s="95"/>
      <c r="EP46" s="96"/>
      <c r="EQ46" s="97"/>
      <c r="ER46" s="94"/>
      <c r="ES46" s="95"/>
      <c r="ET46" s="96"/>
      <c r="EU46" s="97"/>
      <c r="EV46" s="94"/>
      <c r="EW46" s="95"/>
      <c r="EX46" s="96"/>
      <c r="EY46" s="97"/>
    </row>
    <row r="47" spans="1:156" ht="13.8" thickBot="1">
      <c r="A47" s="48" t="s">
        <v>74</v>
      </c>
      <c r="B47" s="49">
        <v>1320</v>
      </c>
      <c r="C47" s="50">
        <v>1323</v>
      </c>
      <c r="D47" s="50"/>
      <c r="E47" s="49" t="s">
        <v>173</v>
      </c>
      <c r="F47" s="51">
        <v>37649</v>
      </c>
      <c r="G47" s="52" t="s">
        <v>2</v>
      </c>
      <c r="H47" s="641">
        <f t="shared" si="0"/>
        <v>6.89</v>
      </c>
      <c r="I47" s="642">
        <f t="shared" si="1"/>
        <v>8843</v>
      </c>
      <c r="J47" s="643">
        <f t="shared" si="2"/>
        <v>39993</v>
      </c>
      <c r="K47" s="699">
        <f t="shared" si="3"/>
        <v>0.69166666666666676</v>
      </c>
      <c r="L47" s="646">
        <v>3.54</v>
      </c>
      <c r="M47" s="652">
        <v>2107</v>
      </c>
      <c r="N47" s="700">
        <v>44373</v>
      </c>
      <c r="O47" s="701">
        <v>1.4907407407008577E-2</v>
      </c>
      <c r="P47" s="646">
        <v>2.9</v>
      </c>
      <c r="Q47" s="652">
        <v>1434</v>
      </c>
      <c r="R47" s="700">
        <v>43975</v>
      </c>
      <c r="S47" s="701">
        <v>0.79356481481227092</v>
      </c>
      <c r="T47" s="264">
        <v>3.56</v>
      </c>
      <c r="U47" s="450">
        <v>2120</v>
      </c>
      <c r="V47" s="54">
        <v>43650</v>
      </c>
      <c r="W47" s="287">
        <v>0.79583333333333339</v>
      </c>
      <c r="X47" s="578">
        <v>3.93</v>
      </c>
      <c r="Y47" s="53">
        <v>2592</v>
      </c>
      <c r="Z47" s="54">
        <v>43305</v>
      </c>
      <c r="AA47" s="55">
        <v>0.83658564814686542</v>
      </c>
      <c r="AB47" s="264">
        <v>3.22</v>
      </c>
      <c r="AC47" s="532">
        <v>1744</v>
      </c>
      <c r="AD47" s="54">
        <v>42943</v>
      </c>
      <c r="AE47" s="61">
        <v>4.9074074074074072E-3</v>
      </c>
      <c r="AF47" s="724">
        <v>3.94</v>
      </c>
      <c r="AG47" s="245">
        <v>2609</v>
      </c>
      <c r="AH47" s="56">
        <v>42570</v>
      </c>
      <c r="AI47" s="57">
        <v>0.84451388888555812</v>
      </c>
      <c r="AJ47" s="58">
        <v>6.51</v>
      </c>
      <c r="AK47" s="59">
        <v>7758</v>
      </c>
      <c r="AL47" s="60">
        <v>42179</v>
      </c>
      <c r="AM47" s="61">
        <v>0.75532407407445135</v>
      </c>
      <c r="AN47" s="62">
        <v>3.87</v>
      </c>
      <c r="AO47" s="63">
        <v>2509</v>
      </c>
      <c r="AP47" s="64">
        <v>41849</v>
      </c>
      <c r="AQ47" s="65">
        <v>0.69185185185051523</v>
      </c>
      <c r="AR47" s="184">
        <v>3.46</v>
      </c>
      <c r="AS47" s="185">
        <v>2006</v>
      </c>
      <c r="AT47" s="186">
        <v>41468.810115740744</v>
      </c>
      <c r="AU47" s="187">
        <v>0.81011574074364034</v>
      </c>
      <c r="AV47" s="87">
        <v>4.08</v>
      </c>
      <c r="AW47" s="75">
        <v>2800</v>
      </c>
      <c r="AX47" s="56">
        <v>41067</v>
      </c>
      <c r="AY47" s="76">
        <v>8.7500000000000008E-2</v>
      </c>
      <c r="AZ47" s="188">
        <v>4.5999999999999996</v>
      </c>
      <c r="BA47" s="189">
        <v>3598</v>
      </c>
      <c r="BB47" s="190">
        <v>40738</v>
      </c>
      <c r="BC47" s="191">
        <v>0.70138888888888884</v>
      </c>
      <c r="BD47" s="104">
        <v>4.25</v>
      </c>
      <c r="BE47" s="105">
        <v>3047</v>
      </c>
      <c r="BF47" s="106">
        <v>40291</v>
      </c>
      <c r="BG47" s="107">
        <v>0.51629629629629636</v>
      </c>
      <c r="BH47" s="158">
        <v>6.89</v>
      </c>
      <c r="BI47" s="159">
        <v>8843</v>
      </c>
      <c r="BJ47" s="160">
        <v>39993</v>
      </c>
      <c r="BK47" s="161">
        <v>0.69166666666666676</v>
      </c>
      <c r="BL47" s="149">
        <v>4.09</v>
      </c>
      <c r="BM47" s="150">
        <v>2814</v>
      </c>
      <c r="BN47" s="151">
        <v>39668</v>
      </c>
      <c r="BO47" s="152">
        <v>0.8520833333333333</v>
      </c>
      <c r="BP47" s="200">
        <v>4.5999999999999996</v>
      </c>
      <c r="BQ47" s="189">
        <v>3665</v>
      </c>
      <c r="BR47" s="190">
        <v>39216</v>
      </c>
      <c r="BS47" s="201">
        <v>0.84513888888888899</v>
      </c>
      <c r="BT47" s="200">
        <v>3.9</v>
      </c>
      <c r="BU47" s="189">
        <v>0</v>
      </c>
      <c r="BV47" s="190">
        <v>38942</v>
      </c>
      <c r="BW47" s="201">
        <v>0.90347222222222223</v>
      </c>
      <c r="BX47" s="103">
        <v>4.0999999999999996</v>
      </c>
      <c r="BY47" s="176">
        <v>2820</v>
      </c>
      <c r="BZ47" s="177">
        <v>38568</v>
      </c>
      <c r="CA47" s="86">
        <v>0.24236111111111111</v>
      </c>
      <c r="CB47" s="200">
        <v>3.37</v>
      </c>
      <c r="CC47" s="189">
        <v>1910</v>
      </c>
      <c r="CD47" s="190">
        <v>38218</v>
      </c>
      <c r="CE47" s="201">
        <v>1.3194444444444444E-2</v>
      </c>
      <c r="CF47" s="149">
        <v>3.21</v>
      </c>
      <c r="CG47" s="150">
        <v>1737</v>
      </c>
      <c r="CH47" s="151">
        <v>37863</v>
      </c>
      <c r="CI47" s="152">
        <v>0.73055555555555562</v>
      </c>
      <c r="CJ47" s="265"/>
      <c r="CK47" s="266"/>
      <c r="CL47" s="267"/>
      <c r="CM47" s="268"/>
      <c r="CN47" s="265"/>
      <c r="CO47" s="266"/>
      <c r="CP47" s="267"/>
      <c r="CQ47" s="268"/>
      <c r="CR47" s="265"/>
      <c r="CS47" s="266"/>
      <c r="CT47" s="267"/>
      <c r="CU47" s="268"/>
      <c r="CV47" s="265"/>
      <c r="CW47" s="266"/>
      <c r="CX47" s="267"/>
      <c r="CY47" s="268"/>
      <c r="CZ47" s="265"/>
      <c r="DA47" s="266"/>
      <c r="DB47" s="267"/>
      <c r="DC47" s="268"/>
      <c r="DD47" s="265"/>
      <c r="DE47" s="266"/>
      <c r="DF47" s="267"/>
      <c r="DG47" s="268"/>
      <c r="DH47" s="265"/>
      <c r="DI47" s="266"/>
      <c r="DJ47" s="267"/>
      <c r="DK47" s="268"/>
      <c r="DL47" s="265"/>
      <c r="DM47" s="266"/>
      <c r="DN47" s="267"/>
      <c r="DO47" s="268"/>
      <c r="DP47" s="265"/>
      <c r="DQ47" s="266"/>
      <c r="DR47" s="267"/>
      <c r="DS47" s="268"/>
      <c r="DT47" s="265"/>
      <c r="DU47" s="266"/>
      <c r="DV47" s="267"/>
      <c r="DW47" s="268"/>
      <c r="DX47" s="265"/>
      <c r="DY47" s="266"/>
      <c r="DZ47" s="267"/>
      <c r="EA47" s="271"/>
      <c r="EB47" s="265"/>
      <c r="EC47" s="266"/>
      <c r="ED47" s="267"/>
      <c r="EE47" s="268"/>
      <c r="EF47" s="265"/>
      <c r="EG47" s="266"/>
      <c r="EH47" s="267"/>
      <c r="EI47" s="272"/>
      <c r="EJ47" s="94"/>
      <c r="EK47" s="95"/>
      <c r="EL47" s="219"/>
      <c r="EM47" s="97"/>
      <c r="EN47" s="94"/>
      <c r="EO47" s="95"/>
      <c r="EP47" s="96"/>
      <c r="EQ47" s="97"/>
      <c r="ER47" s="94"/>
      <c r="ES47" s="95"/>
      <c r="ET47" s="96"/>
      <c r="EU47" s="97"/>
      <c r="EV47" s="94"/>
      <c r="EW47" s="95"/>
      <c r="EX47" s="96"/>
      <c r="EY47" s="97"/>
      <c r="EZ47" s="47"/>
    </row>
    <row r="48" spans="1:156" ht="13.8" thickBot="1">
      <c r="A48" s="48" t="s">
        <v>75</v>
      </c>
      <c r="B48" s="49">
        <v>1340</v>
      </c>
      <c r="C48" s="50">
        <v>1343</v>
      </c>
      <c r="D48" s="50"/>
      <c r="E48" s="49" t="s">
        <v>172</v>
      </c>
      <c r="F48" s="51">
        <v>37638</v>
      </c>
      <c r="G48" s="52" t="s">
        <v>2</v>
      </c>
      <c r="H48" s="641">
        <f t="shared" si="0"/>
        <v>3.94</v>
      </c>
      <c r="I48" s="642">
        <f t="shared" si="1"/>
        <v>303</v>
      </c>
      <c r="J48" s="643">
        <f t="shared" si="2"/>
        <v>41067</v>
      </c>
      <c r="K48" s="699">
        <f t="shared" si="3"/>
        <v>3.9583333333333331E-2</v>
      </c>
      <c r="L48" s="646">
        <v>1.26</v>
      </c>
      <c r="M48" s="652">
        <v>58</v>
      </c>
      <c r="N48" s="700">
        <v>44372</v>
      </c>
      <c r="O48" s="701">
        <v>0.82834490740788169</v>
      </c>
      <c r="P48" s="646">
        <v>1.19</v>
      </c>
      <c r="Q48" s="652">
        <v>54</v>
      </c>
      <c r="R48" s="700">
        <v>44004</v>
      </c>
      <c r="S48" s="701">
        <v>0.72918981481780065</v>
      </c>
      <c r="T48" s="264">
        <v>0.8</v>
      </c>
      <c r="U48" s="450">
        <v>34</v>
      </c>
      <c r="V48" s="54">
        <v>43613</v>
      </c>
      <c r="W48" s="287">
        <v>0.17222222222222222</v>
      </c>
      <c r="X48" s="578">
        <v>1.22</v>
      </c>
      <c r="Y48" s="53">
        <v>56</v>
      </c>
      <c r="Z48" s="54">
        <v>43348</v>
      </c>
      <c r="AA48" s="55">
        <v>0.63086805555212777</v>
      </c>
      <c r="AB48" s="264">
        <v>0.86</v>
      </c>
      <c r="AC48" s="532">
        <v>37</v>
      </c>
      <c r="AD48" s="54">
        <v>42887</v>
      </c>
      <c r="AE48" s="61">
        <v>1.105324074074074E-2</v>
      </c>
      <c r="AF48" s="724">
        <v>1.86</v>
      </c>
      <c r="AG48" s="245">
        <v>101</v>
      </c>
      <c r="AH48" s="56">
        <v>42570</v>
      </c>
      <c r="AI48" s="57">
        <v>0.80239583333604969</v>
      </c>
      <c r="AJ48" s="58">
        <v>3.33</v>
      </c>
      <c r="AK48" s="59">
        <v>237</v>
      </c>
      <c r="AL48" s="60">
        <v>42159</v>
      </c>
      <c r="AM48" s="61">
        <v>0.9784722222222223</v>
      </c>
      <c r="AN48" s="62">
        <v>1.8</v>
      </c>
      <c r="AO48" s="63">
        <v>96</v>
      </c>
      <c r="AP48" s="64">
        <v>41827</v>
      </c>
      <c r="AQ48" s="65">
        <v>0.89030092592292931</v>
      </c>
      <c r="AR48" s="184">
        <v>2.08</v>
      </c>
      <c r="AS48" s="185">
        <v>119</v>
      </c>
      <c r="AT48" s="186">
        <v>41468.762314814812</v>
      </c>
      <c r="AU48" s="187">
        <v>0.76231481481227092</v>
      </c>
      <c r="AV48" s="87">
        <v>3.94</v>
      </c>
      <c r="AW48" s="75">
        <v>303</v>
      </c>
      <c r="AX48" s="56">
        <v>41067</v>
      </c>
      <c r="AY48" s="76">
        <v>3.9583333333333331E-2</v>
      </c>
      <c r="AZ48" s="74">
        <v>3.58</v>
      </c>
      <c r="BA48" s="53">
        <v>0</v>
      </c>
      <c r="BB48" s="54">
        <v>40736</v>
      </c>
      <c r="BC48" s="55">
        <v>0.8965277777777777</v>
      </c>
      <c r="BD48" s="104">
        <v>2.4</v>
      </c>
      <c r="BE48" s="105">
        <v>0</v>
      </c>
      <c r="BF48" s="106">
        <v>40291</v>
      </c>
      <c r="BG48" s="107">
        <v>0.48976851851851855</v>
      </c>
      <c r="BH48" s="149">
        <v>2.65</v>
      </c>
      <c r="BI48" s="150">
        <v>0</v>
      </c>
      <c r="BJ48" s="151">
        <v>39958</v>
      </c>
      <c r="BK48" s="152">
        <v>0.94930555555555562</v>
      </c>
      <c r="BL48" s="87">
        <v>2.95</v>
      </c>
      <c r="BM48" s="75">
        <v>0</v>
      </c>
      <c r="BN48" s="56">
        <v>39575</v>
      </c>
      <c r="BO48" s="86">
        <v>0.21805555555555556</v>
      </c>
      <c r="BP48" s="149">
        <v>2.7</v>
      </c>
      <c r="BQ48" s="150">
        <v>0</v>
      </c>
      <c r="BR48" s="151">
        <v>39203</v>
      </c>
      <c r="BS48" s="152">
        <v>0.65</v>
      </c>
      <c r="BT48" s="200">
        <v>1.7</v>
      </c>
      <c r="BU48" s="189">
        <v>0</v>
      </c>
      <c r="BV48" s="190">
        <v>38903</v>
      </c>
      <c r="BW48" s="201">
        <v>0.7284722222222223</v>
      </c>
      <c r="BX48" s="103">
        <v>2.69</v>
      </c>
      <c r="BY48" s="176">
        <v>0</v>
      </c>
      <c r="BZ48" s="177">
        <v>38568</v>
      </c>
      <c r="CA48" s="86">
        <v>0.28055555555555556</v>
      </c>
      <c r="CB48" s="200">
        <v>2.6</v>
      </c>
      <c r="CC48" s="189">
        <v>0</v>
      </c>
      <c r="CD48" s="190">
        <v>38217</v>
      </c>
      <c r="CE48" s="201">
        <v>0.93611111111111101</v>
      </c>
      <c r="CF48" s="149">
        <v>2.27</v>
      </c>
      <c r="CG48" s="197">
        <v>0</v>
      </c>
      <c r="CH48" s="151">
        <v>37863</v>
      </c>
      <c r="CI48" s="152">
        <v>0.66319444444444442</v>
      </c>
      <c r="CJ48" s="265"/>
      <c r="CK48" s="266"/>
      <c r="CL48" s="267"/>
      <c r="CM48" s="268"/>
      <c r="CN48" s="265"/>
      <c r="CO48" s="266"/>
      <c r="CP48" s="267"/>
      <c r="CQ48" s="268"/>
      <c r="CR48" s="265"/>
      <c r="CS48" s="266"/>
      <c r="CT48" s="267"/>
      <c r="CU48" s="268"/>
      <c r="CV48" s="265"/>
      <c r="CW48" s="266"/>
      <c r="CX48" s="267"/>
      <c r="CY48" s="268"/>
      <c r="CZ48" s="265"/>
      <c r="DA48" s="266"/>
      <c r="DB48" s="267"/>
      <c r="DC48" s="268"/>
      <c r="DD48" s="265"/>
      <c r="DE48" s="266"/>
      <c r="DF48" s="267"/>
      <c r="DG48" s="268"/>
      <c r="DH48" s="265"/>
      <c r="DI48" s="266"/>
      <c r="DJ48" s="267"/>
      <c r="DK48" s="268"/>
      <c r="DL48" s="265"/>
      <c r="DM48" s="266"/>
      <c r="DN48" s="267"/>
      <c r="DO48" s="268"/>
      <c r="DP48" s="265"/>
      <c r="DQ48" s="266"/>
      <c r="DR48" s="267"/>
      <c r="DS48" s="268"/>
      <c r="DT48" s="265"/>
      <c r="DU48" s="266"/>
      <c r="DV48" s="267"/>
      <c r="DW48" s="268"/>
      <c r="DX48" s="265"/>
      <c r="DY48" s="266"/>
      <c r="DZ48" s="267"/>
      <c r="EA48" s="271"/>
      <c r="EB48" s="265"/>
      <c r="EC48" s="266"/>
      <c r="ED48" s="267"/>
      <c r="EE48" s="268"/>
      <c r="EF48" s="265"/>
      <c r="EG48" s="266"/>
      <c r="EH48" s="267"/>
      <c r="EI48" s="272"/>
      <c r="EJ48" s="94"/>
      <c r="EK48" s="95"/>
      <c r="EL48" s="219"/>
      <c r="EM48" s="97"/>
      <c r="EN48" s="94"/>
      <c r="EO48" s="95"/>
      <c r="EP48" s="96"/>
      <c r="EQ48" s="97"/>
      <c r="ER48" s="94"/>
      <c r="ES48" s="95"/>
      <c r="ET48" s="96"/>
      <c r="EU48" s="97"/>
      <c r="EV48" s="94"/>
      <c r="EW48" s="95"/>
      <c r="EX48" s="96"/>
      <c r="EY48" s="97"/>
      <c r="EZ48" s="47"/>
    </row>
    <row r="49" spans="1:156" ht="13.8" thickBot="1">
      <c r="A49" s="48" t="s">
        <v>220</v>
      </c>
      <c r="B49" s="99">
        <v>1380</v>
      </c>
      <c r="C49" s="100">
        <v>1383</v>
      </c>
      <c r="D49" s="100">
        <v>1360</v>
      </c>
      <c r="E49" s="293" t="s">
        <v>196</v>
      </c>
      <c r="F49" s="101">
        <v>39555</v>
      </c>
      <c r="G49" s="52" t="s">
        <v>9</v>
      </c>
      <c r="H49" s="641">
        <f t="shared" si="0"/>
        <v>65.98</v>
      </c>
      <c r="I49" s="642" t="str">
        <f t="shared" si="1"/>
        <v>N/A</v>
      </c>
      <c r="J49" s="643">
        <f t="shared" si="2"/>
        <v>43348</v>
      </c>
      <c r="K49" s="699">
        <f t="shared" si="3"/>
        <v>0.13912037036789116</v>
      </c>
      <c r="L49" s="646">
        <v>65.150000000000006</v>
      </c>
      <c r="M49" s="652">
        <v>65</v>
      </c>
      <c r="N49" s="700">
        <v>44319</v>
      </c>
      <c r="O49" s="701">
        <v>0.37212962962803431</v>
      </c>
      <c r="P49" s="646">
        <v>65.180000000000007</v>
      </c>
      <c r="Q49" s="652">
        <v>65</v>
      </c>
      <c r="R49" s="700">
        <v>44082</v>
      </c>
      <c r="S49" s="701">
        <v>0.413958333330811</v>
      </c>
      <c r="T49" s="264">
        <v>64.930000000000007</v>
      </c>
      <c r="U49" s="450">
        <v>65</v>
      </c>
      <c r="V49" s="54">
        <v>43720</v>
      </c>
      <c r="W49" s="287">
        <v>0.61736111111111114</v>
      </c>
      <c r="X49" s="580">
        <v>65.98</v>
      </c>
      <c r="Y49" s="277" t="s">
        <v>178</v>
      </c>
      <c r="Z49" s="278">
        <v>43348</v>
      </c>
      <c r="AA49" s="329">
        <v>0.13912037036789116</v>
      </c>
      <c r="AB49" s="548">
        <v>65.59</v>
      </c>
      <c r="AC49" s="560"/>
      <c r="AD49" s="190">
        <v>42863</v>
      </c>
      <c r="AE49" s="561">
        <v>0.6737847222222223</v>
      </c>
      <c r="AF49" s="727">
        <v>65.22</v>
      </c>
      <c r="AG49" s="227"/>
      <c r="AH49" s="151">
        <v>42570</v>
      </c>
      <c r="AI49" s="562">
        <v>0.83246527778101154</v>
      </c>
      <c r="AJ49" s="58"/>
      <c r="AK49" s="59"/>
      <c r="AL49" s="208" t="s">
        <v>238</v>
      </c>
      <c r="AM49" s="61"/>
      <c r="AN49" s="563">
        <v>1.67</v>
      </c>
      <c r="AO49" s="564">
        <v>0</v>
      </c>
      <c r="AP49" s="565">
        <v>41827</v>
      </c>
      <c r="AQ49" s="566">
        <v>0.541574074071832</v>
      </c>
      <c r="AR49" s="184">
        <v>-0.14000000000000001</v>
      </c>
      <c r="AS49" s="185">
        <v>0</v>
      </c>
      <c r="AT49" s="186">
        <v>41395.415034722224</v>
      </c>
      <c r="AU49" s="187">
        <v>0.41503472222393611</v>
      </c>
      <c r="AV49" s="307">
        <v>0</v>
      </c>
      <c r="AW49" s="308">
        <v>0</v>
      </c>
      <c r="AX49" s="309">
        <v>41099</v>
      </c>
      <c r="AY49" s="310">
        <v>0.45694444444444443</v>
      </c>
      <c r="AZ49" s="188">
        <v>0.01</v>
      </c>
      <c r="BA49" s="189">
        <v>0</v>
      </c>
      <c r="BB49" s="190">
        <v>40737</v>
      </c>
      <c r="BC49" s="191">
        <v>4.027777777777778E-2</v>
      </c>
      <c r="BD49" s="104" t="s">
        <v>190</v>
      </c>
      <c r="BE49" s="105" t="s">
        <v>190</v>
      </c>
      <c r="BF49" s="106" t="s">
        <v>190</v>
      </c>
      <c r="BG49" s="107" t="s">
        <v>190</v>
      </c>
      <c r="BH49" s="87">
        <v>0.8</v>
      </c>
      <c r="BI49" s="75">
        <v>0</v>
      </c>
      <c r="BJ49" s="56">
        <v>40004</v>
      </c>
      <c r="BK49" s="86">
        <v>0.92986111111111114</v>
      </c>
      <c r="BL49" s="109"/>
      <c r="BM49" s="110"/>
      <c r="BN49" s="127"/>
      <c r="BO49" s="120"/>
      <c r="BP49" s="109"/>
      <c r="BQ49" s="110"/>
      <c r="BR49" s="127"/>
      <c r="BS49" s="120"/>
      <c r="BT49" s="94"/>
      <c r="BU49" s="95"/>
      <c r="BV49" s="130"/>
      <c r="BW49" s="144"/>
      <c r="BX49" s="109"/>
      <c r="BY49" s="118"/>
      <c r="BZ49" s="280"/>
      <c r="CA49" s="120"/>
      <c r="CB49" s="94"/>
      <c r="CC49" s="95"/>
      <c r="CD49" s="130"/>
      <c r="CE49" s="144"/>
      <c r="CF49" s="94"/>
      <c r="CG49" s="320"/>
      <c r="CH49" s="130"/>
      <c r="CI49" s="144"/>
      <c r="CJ49" s="94"/>
      <c r="CK49" s="95"/>
      <c r="CL49" s="96"/>
      <c r="CM49" s="97"/>
      <c r="CN49" s="94"/>
      <c r="CO49" s="95"/>
      <c r="CP49" s="96"/>
      <c r="CQ49" s="97"/>
      <c r="CR49" s="94"/>
      <c r="CS49" s="95"/>
      <c r="CT49" s="96"/>
      <c r="CU49" s="268"/>
      <c r="CV49" s="265"/>
      <c r="CW49" s="266"/>
      <c r="CX49" s="267"/>
      <c r="CY49" s="268"/>
      <c r="CZ49" s="265"/>
      <c r="DA49" s="266"/>
      <c r="DB49" s="267"/>
      <c r="DC49" s="268"/>
      <c r="DD49" s="265"/>
      <c r="DE49" s="266"/>
      <c r="DF49" s="267"/>
      <c r="DG49" s="268"/>
      <c r="DH49" s="265"/>
      <c r="DI49" s="321"/>
      <c r="DJ49" s="322"/>
      <c r="DK49" s="268"/>
      <c r="DL49" s="265"/>
      <c r="DM49" s="321"/>
      <c r="DN49" s="322"/>
      <c r="DO49" s="268"/>
      <c r="DP49" s="265"/>
      <c r="DQ49" s="266"/>
      <c r="DR49" s="267"/>
      <c r="DS49" s="268"/>
      <c r="DT49" s="265"/>
      <c r="DU49" s="266"/>
      <c r="DV49" s="267"/>
      <c r="DW49" s="268"/>
      <c r="DX49" s="265"/>
      <c r="DY49" s="266"/>
      <c r="DZ49" s="267"/>
      <c r="EA49" s="271"/>
      <c r="EB49" s="265"/>
      <c r="EC49" s="266"/>
      <c r="ED49" s="267"/>
      <c r="EE49" s="268"/>
      <c r="EF49" s="265"/>
      <c r="EG49" s="266"/>
      <c r="EH49" s="267"/>
      <c r="EI49" s="272"/>
      <c r="EJ49" s="94"/>
      <c r="EK49" s="95"/>
      <c r="EL49" s="219"/>
      <c r="EM49" s="97"/>
      <c r="EN49" s="94"/>
      <c r="EO49" s="95"/>
      <c r="EP49" s="96"/>
      <c r="EQ49" s="97"/>
      <c r="ER49" s="94"/>
      <c r="ES49" s="95"/>
      <c r="ET49" s="96"/>
      <c r="EU49" s="97"/>
      <c r="EV49" s="94"/>
      <c r="EW49" s="95"/>
      <c r="EX49" s="96"/>
      <c r="EY49" s="97"/>
      <c r="EZ49" s="47"/>
    </row>
    <row r="50" spans="1:156" ht="13.8" thickBot="1">
      <c r="A50" s="48" t="s">
        <v>76</v>
      </c>
      <c r="B50" s="49">
        <v>1400</v>
      </c>
      <c r="C50" s="50">
        <v>1403</v>
      </c>
      <c r="D50" s="50"/>
      <c r="E50" s="49" t="s">
        <v>77</v>
      </c>
      <c r="F50" s="51">
        <v>31927</v>
      </c>
      <c r="G50" s="52" t="s">
        <v>2</v>
      </c>
      <c r="H50" s="641">
        <f t="shared" si="0"/>
        <v>44.18</v>
      </c>
      <c r="I50" s="642">
        <f t="shared" si="1"/>
        <v>127</v>
      </c>
      <c r="J50" s="643">
        <f t="shared" si="2"/>
        <v>37841</v>
      </c>
      <c r="K50" s="699">
        <f t="shared" si="3"/>
        <v>0.55277777777777781</v>
      </c>
      <c r="L50" s="646">
        <v>32.69</v>
      </c>
      <c r="M50" s="652">
        <v>9</v>
      </c>
      <c r="N50" s="700">
        <v>44391</v>
      </c>
      <c r="O50" s="701">
        <v>0.76770833333284827</v>
      </c>
      <c r="P50" s="646">
        <v>34.01</v>
      </c>
      <c r="Q50" s="652">
        <v>33</v>
      </c>
      <c r="R50" s="700">
        <v>44008</v>
      </c>
      <c r="S50" s="701">
        <v>0.73476851851592073</v>
      </c>
      <c r="T50" s="264">
        <v>34.200000000000003</v>
      </c>
      <c r="U50" s="450">
        <v>38</v>
      </c>
      <c r="V50" s="54">
        <v>43666</v>
      </c>
      <c r="W50" s="287">
        <v>0.77638888888888891</v>
      </c>
      <c r="X50" s="578">
        <v>32.99</v>
      </c>
      <c r="Y50" s="53">
        <v>13</v>
      </c>
      <c r="Z50" s="54">
        <v>43348</v>
      </c>
      <c r="AA50" s="55">
        <v>0.6522569444423425</v>
      </c>
      <c r="AB50" s="264">
        <v>32.53</v>
      </c>
      <c r="AC50" s="532">
        <v>7</v>
      </c>
      <c r="AD50" s="54">
        <v>42863</v>
      </c>
      <c r="AE50" s="61">
        <v>0.63624999999999998</v>
      </c>
      <c r="AF50" s="724">
        <v>33.31</v>
      </c>
      <c r="AG50" s="245">
        <v>19</v>
      </c>
      <c r="AH50" s="56">
        <v>42527</v>
      </c>
      <c r="AI50" s="57">
        <v>0.72965277777984738</v>
      </c>
      <c r="AJ50" s="58">
        <v>33.36</v>
      </c>
      <c r="AK50" s="59">
        <v>20</v>
      </c>
      <c r="AL50" s="60">
        <v>42160</v>
      </c>
      <c r="AM50" s="61">
        <v>0.89142361110862112</v>
      </c>
      <c r="AN50" s="62">
        <v>32.96</v>
      </c>
      <c r="AO50" s="63">
        <v>13</v>
      </c>
      <c r="AP50" s="64">
        <v>41827</v>
      </c>
      <c r="AQ50" s="65">
        <v>0.89142361110862112</v>
      </c>
      <c r="AR50" s="184">
        <v>35.119999999999997</v>
      </c>
      <c r="AS50" s="185">
        <v>53</v>
      </c>
      <c r="AT50" s="186">
        <v>41468.760162037041</v>
      </c>
      <c r="AU50" s="187">
        <v>0.76016203704057261</v>
      </c>
      <c r="AV50" s="81">
        <v>33.51</v>
      </c>
      <c r="AW50" s="53">
        <v>23</v>
      </c>
      <c r="AX50" s="54">
        <v>41052</v>
      </c>
      <c r="AY50" s="55">
        <v>0.88402777777777775</v>
      </c>
      <c r="AZ50" s="188">
        <v>33.6</v>
      </c>
      <c r="BA50" s="189">
        <v>25</v>
      </c>
      <c r="BB50" s="190">
        <v>40731</v>
      </c>
      <c r="BC50" s="191">
        <v>0.71805555555555556</v>
      </c>
      <c r="BD50" s="214">
        <v>32.770000000000003</v>
      </c>
      <c r="BE50" s="215">
        <v>10</v>
      </c>
      <c r="BF50" s="216">
        <v>40366</v>
      </c>
      <c r="BG50" s="217">
        <v>4.3379629629629629E-2</v>
      </c>
      <c r="BH50" s="200">
        <v>34.15</v>
      </c>
      <c r="BI50" s="189">
        <v>36</v>
      </c>
      <c r="BJ50" s="190">
        <v>39956</v>
      </c>
      <c r="BK50" s="201">
        <v>0.77361111111111114</v>
      </c>
      <c r="BL50" s="200">
        <v>32.5</v>
      </c>
      <c r="BM50" s="189">
        <v>7</v>
      </c>
      <c r="BN50" s="190">
        <v>39604</v>
      </c>
      <c r="BO50" s="201">
        <v>0.31111111111111112</v>
      </c>
      <c r="BP50" s="200">
        <v>33.299999999999997</v>
      </c>
      <c r="BQ50" s="189">
        <v>18</v>
      </c>
      <c r="BR50" s="190">
        <v>39231</v>
      </c>
      <c r="BS50" s="201">
        <v>0.56597222222222221</v>
      </c>
      <c r="BT50" s="200">
        <v>32.5</v>
      </c>
      <c r="BU50" s="189">
        <v>7</v>
      </c>
      <c r="BV50" s="190">
        <v>38932</v>
      </c>
      <c r="BW50" s="201">
        <v>0.64861111111111114</v>
      </c>
      <c r="BX50" s="87">
        <v>32.72</v>
      </c>
      <c r="BY50" s="75">
        <v>9</v>
      </c>
      <c r="BZ50" s="56">
        <v>38558</v>
      </c>
      <c r="CA50" s="86">
        <v>0.79722222222222217</v>
      </c>
      <c r="CB50" s="200">
        <v>33</v>
      </c>
      <c r="CC50" s="189">
        <v>13</v>
      </c>
      <c r="CD50" s="190">
        <v>38147</v>
      </c>
      <c r="CE50" s="201">
        <v>3.8194444444444441E-2</v>
      </c>
      <c r="CF50" s="158">
        <v>44.18</v>
      </c>
      <c r="CG50" s="159">
        <v>127</v>
      </c>
      <c r="CH50" s="160">
        <v>37841</v>
      </c>
      <c r="CI50" s="161">
        <v>0.55277777777777781</v>
      </c>
      <c r="CJ50" s="200">
        <v>32.299999999999997</v>
      </c>
      <c r="CK50" s="189">
        <v>5</v>
      </c>
      <c r="CL50" s="190">
        <v>37400</v>
      </c>
      <c r="CM50" s="201">
        <v>4.1666666666666666E-3</v>
      </c>
      <c r="CN50" s="200">
        <v>34.1</v>
      </c>
      <c r="CO50" s="189">
        <v>35</v>
      </c>
      <c r="CP50" s="190">
        <v>37062</v>
      </c>
      <c r="CQ50" s="201">
        <v>0.37777777777777777</v>
      </c>
      <c r="CR50" s="200">
        <v>33.200000000000003</v>
      </c>
      <c r="CS50" s="189">
        <v>17</v>
      </c>
      <c r="CT50" s="190">
        <v>36641</v>
      </c>
      <c r="CU50" s="201">
        <v>0.79027777777777775</v>
      </c>
      <c r="CV50" s="149">
        <v>33.479999999999997</v>
      </c>
      <c r="CW50" s="150">
        <v>22</v>
      </c>
      <c r="CX50" s="151">
        <v>36382</v>
      </c>
      <c r="CY50" s="152">
        <v>0.67291666666666661</v>
      </c>
      <c r="CZ50" s="149">
        <v>33.21</v>
      </c>
      <c r="DA50" s="150">
        <v>17</v>
      </c>
      <c r="DB50" s="151">
        <v>36006</v>
      </c>
      <c r="DC50" s="152">
        <v>0.70972222222222225</v>
      </c>
      <c r="DD50" s="200">
        <v>33.299999999999997</v>
      </c>
      <c r="DE50" s="189">
        <v>18</v>
      </c>
      <c r="DF50" s="190">
        <v>35643</v>
      </c>
      <c r="DG50" s="201">
        <v>0.89722222222222225</v>
      </c>
      <c r="DH50" s="103" t="s">
        <v>190</v>
      </c>
      <c r="DI50" s="176" t="s">
        <v>190</v>
      </c>
      <c r="DJ50" s="218" t="s">
        <v>190</v>
      </c>
      <c r="DK50" s="86" t="s">
        <v>190</v>
      </c>
      <c r="DL50" s="103" t="s">
        <v>190</v>
      </c>
      <c r="DM50" s="176" t="s">
        <v>190</v>
      </c>
      <c r="DN50" s="218" t="s">
        <v>190</v>
      </c>
      <c r="DO50" s="152" t="s">
        <v>190</v>
      </c>
      <c r="DP50" s="81">
        <v>35</v>
      </c>
      <c r="DQ50" s="53">
        <v>50</v>
      </c>
      <c r="DR50" s="54">
        <v>34487</v>
      </c>
      <c r="DS50" s="244" t="s">
        <v>190</v>
      </c>
      <c r="DT50" s="200">
        <v>33.4</v>
      </c>
      <c r="DU50" s="189">
        <v>20</v>
      </c>
      <c r="DV50" s="190">
        <v>34112</v>
      </c>
      <c r="DW50" s="201">
        <v>0.71250000000000002</v>
      </c>
      <c r="DX50" s="200">
        <v>33.299999999999997</v>
      </c>
      <c r="DY50" s="189">
        <v>18</v>
      </c>
      <c r="DZ50" s="190">
        <v>33840</v>
      </c>
      <c r="EA50" s="191">
        <v>0.38819444444444445</v>
      </c>
      <c r="EB50" s="200">
        <v>35.4</v>
      </c>
      <c r="EC50" s="189">
        <v>57</v>
      </c>
      <c r="ED50" s="190">
        <v>33390</v>
      </c>
      <c r="EE50" s="201">
        <v>0.72291666666666676</v>
      </c>
      <c r="EF50" s="200">
        <v>33.5</v>
      </c>
      <c r="EG50" s="189">
        <v>23</v>
      </c>
      <c r="EH50" s="190">
        <v>33022</v>
      </c>
      <c r="EI50" s="204">
        <v>0.6069444444444444</v>
      </c>
      <c r="EJ50" s="200" t="s">
        <v>190</v>
      </c>
      <c r="EK50" s="189" t="s">
        <v>190</v>
      </c>
      <c r="EL50" s="210" t="s">
        <v>190</v>
      </c>
      <c r="EM50" s="211" t="s">
        <v>190</v>
      </c>
      <c r="EN50" s="200" t="s">
        <v>190</v>
      </c>
      <c r="EO50" s="189" t="s">
        <v>190</v>
      </c>
      <c r="EP50" s="248" t="s">
        <v>190</v>
      </c>
      <c r="EQ50" s="211" t="s">
        <v>190</v>
      </c>
      <c r="ER50" s="200" t="s">
        <v>190</v>
      </c>
      <c r="ES50" s="189" t="s">
        <v>190</v>
      </c>
      <c r="ET50" s="248" t="s">
        <v>190</v>
      </c>
      <c r="EU50" s="211" t="s">
        <v>190</v>
      </c>
      <c r="EV50" s="94"/>
      <c r="EW50" s="95"/>
      <c r="EX50" s="96"/>
      <c r="EY50" s="97"/>
      <c r="EZ50" s="47"/>
    </row>
    <row r="51" spans="1:156" s="163" customFormat="1" ht="13.8" thickBot="1">
      <c r="A51" s="48" t="s">
        <v>78</v>
      </c>
      <c r="B51" s="99">
        <v>1480</v>
      </c>
      <c r="C51" s="100">
        <v>1484</v>
      </c>
      <c r="D51" s="100"/>
      <c r="E51" s="99" t="s">
        <v>169</v>
      </c>
      <c r="F51" s="101">
        <v>37214</v>
      </c>
      <c r="G51" s="102" t="s">
        <v>24</v>
      </c>
      <c r="H51" s="641">
        <f t="shared" si="0"/>
        <v>81.14</v>
      </c>
      <c r="I51" s="642">
        <f t="shared" si="1"/>
        <v>1059</v>
      </c>
      <c r="J51" s="643">
        <f t="shared" si="2"/>
        <v>40737</v>
      </c>
      <c r="K51" s="699">
        <f t="shared" si="3"/>
        <v>0.3659722222222222</v>
      </c>
      <c r="L51" s="740">
        <v>77.12</v>
      </c>
      <c r="M51" s="741">
        <v>15</v>
      </c>
      <c r="N51" s="744" t="s">
        <v>309</v>
      </c>
      <c r="O51" s="744" t="s">
        <v>309</v>
      </c>
      <c r="P51" s="646">
        <v>77.22</v>
      </c>
      <c r="Q51" s="652">
        <v>15</v>
      </c>
      <c r="R51" s="700">
        <v>43976</v>
      </c>
      <c r="S51" s="701">
        <v>5.6643518517375924E-2</v>
      </c>
      <c r="T51" s="264">
        <v>78.650000000000006</v>
      </c>
      <c r="U51" s="450">
        <v>15</v>
      </c>
      <c r="V51" s="54">
        <v>43669</v>
      </c>
      <c r="W51" s="287">
        <v>0.44513888888888892</v>
      </c>
      <c r="X51" s="578">
        <v>77.290000000000006</v>
      </c>
      <c r="Y51" s="53">
        <v>15</v>
      </c>
      <c r="Z51" s="54">
        <v>43249</v>
      </c>
      <c r="AA51" s="55">
        <v>0.63325231481576338</v>
      </c>
      <c r="AB51" s="264">
        <v>77.55</v>
      </c>
      <c r="AC51" s="532">
        <v>15</v>
      </c>
      <c r="AD51" s="54">
        <v>42873</v>
      </c>
      <c r="AE51" s="61">
        <v>0.68953703703703706</v>
      </c>
      <c r="AF51" s="724">
        <v>78.92</v>
      </c>
      <c r="AG51" s="245">
        <v>15</v>
      </c>
      <c r="AH51" s="56">
        <v>42517</v>
      </c>
      <c r="AI51" s="57">
        <v>0.16174768518249039</v>
      </c>
      <c r="AJ51" s="58">
        <v>77.81</v>
      </c>
      <c r="AK51" s="59">
        <v>15</v>
      </c>
      <c r="AL51" s="60">
        <v>42134</v>
      </c>
      <c r="AM51" s="61">
        <v>0.78437500000291038</v>
      </c>
      <c r="AN51" s="539" t="s">
        <v>289</v>
      </c>
      <c r="AO51" s="295"/>
      <c r="AP51" s="160"/>
      <c r="AQ51" s="297"/>
      <c r="AR51" s="302" t="s">
        <v>190</v>
      </c>
      <c r="AS51" s="87" t="s">
        <v>190</v>
      </c>
      <c r="AT51" s="87" t="s">
        <v>190</v>
      </c>
      <c r="AU51" s="323" t="s">
        <v>190</v>
      </c>
      <c r="AV51" s="87">
        <v>79.66</v>
      </c>
      <c r="AW51" s="75">
        <v>110</v>
      </c>
      <c r="AX51" s="56">
        <v>41179</v>
      </c>
      <c r="AY51" s="76">
        <v>0.47291666666666665</v>
      </c>
      <c r="AZ51" s="103">
        <v>81.14</v>
      </c>
      <c r="BA51" s="75">
        <v>1059</v>
      </c>
      <c r="BB51" s="56">
        <v>40737</v>
      </c>
      <c r="BC51" s="76">
        <v>0.3659722222222222</v>
      </c>
      <c r="BD51" s="104">
        <v>76.260000000000005</v>
      </c>
      <c r="BE51" s="105">
        <v>15</v>
      </c>
      <c r="BF51" s="106">
        <v>40391</v>
      </c>
      <c r="BG51" s="107">
        <v>0.65001157407407406</v>
      </c>
      <c r="BH51" s="87">
        <v>76</v>
      </c>
      <c r="BI51" s="75">
        <v>15</v>
      </c>
      <c r="BJ51" s="56">
        <v>39988</v>
      </c>
      <c r="BK51" s="86">
        <v>0.3659722222222222</v>
      </c>
      <c r="BL51" s="324" t="s">
        <v>190</v>
      </c>
      <c r="BM51" s="325" t="s">
        <v>190</v>
      </c>
      <c r="BN51" s="326" t="s">
        <v>190</v>
      </c>
      <c r="BO51" s="327" t="s">
        <v>190</v>
      </c>
      <c r="BP51" s="87">
        <v>75.8</v>
      </c>
      <c r="BQ51" s="75">
        <v>15</v>
      </c>
      <c r="BR51" s="56">
        <v>39318</v>
      </c>
      <c r="BS51" s="86">
        <v>0.62916666666666665</v>
      </c>
      <c r="BT51" s="87">
        <v>75.599999999999994</v>
      </c>
      <c r="BU51" s="75">
        <v>0</v>
      </c>
      <c r="BV51" s="56">
        <v>38868</v>
      </c>
      <c r="BW51" s="86">
        <v>0.40138888888888885</v>
      </c>
      <c r="BX51" s="87">
        <v>77.37</v>
      </c>
      <c r="BY51" s="176">
        <v>15</v>
      </c>
      <c r="BZ51" s="56">
        <v>38506</v>
      </c>
      <c r="CA51" s="86">
        <v>0.10833333333333334</v>
      </c>
      <c r="CB51" s="87">
        <v>76.62</v>
      </c>
      <c r="CC51" s="75">
        <v>15</v>
      </c>
      <c r="CD51" s="56">
        <v>38218</v>
      </c>
      <c r="CE51" s="86">
        <v>0.6166666666666667</v>
      </c>
      <c r="CF51" s="87">
        <v>75.23</v>
      </c>
      <c r="CG51" s="75">
        <v>15</v>
      </c>
      <c r="CH51" s="56">
        <v>37864</v>
      </c>
      <c r="CI51" s="86">
        <v>0.17708333333333334</v>
      </c>
      <c r="CJ51" s="87">
        <v>7.3</v>
      </c>
      <c r="CK51" s="75">
        <v>0</v>
      </c>
      <c r="CL51" s="56">
        <v>37473</v>
      </c>
      <c r="CM51" s="86">
        <v>0.8</v>
      </c>
      <c r="CN51" s="109"/>
      <c r="CO51" s="110"/>
      <c r="CP51" s="111"/>
      <c r="CQ51" s="112"/>
      <c r="CR51" s="109"/>
      <c r="CS51" s="110"/>
      <c r="CT51" s="111"/>
      <c r="CU51" s="112"/>
      <c r="CV51" s="109"/>
      <c r="CW51" s="110"/>
      <c r="CX51" s="111"/>
      <c r="CY51" s="112"/>
      <c r="CZ51" s="109"/>
      <c r="DA51" s="110"/>
      <c r="DB51" s="111"/>
      <c r="DC51" s="112"/>
      <c r="DD51" s="109"/>
      <c r="DE51" s="110"/>
      <c r="DF51" s="111"/>
      <c r="DG51" s="112"/>
      <c r="DH51" s="109"/>
      <c r="DI51" s="110"/>
      <c r="DJ51" s="111"/>
      <c r="DK51" s="112"/>
      <c r="DL51" s="109"/>
      <c r="DM51" s="110"/>
      <c r="DN51" s="111"/>
      <c r="DO51" s="112"/>
      <c r="DP51" s="109"/>
      <c r="DQ51" s="110"/>
      <c r="DR51" s="111"/>
      <c r="DS51" s="112"/>
      <c r="DT51" s="109"/>
      <c r="DU51" s="110"/>
      <c r="DV51" s="111"/>
      <c r="DW51" s="112"/>
      <c r="DX51" s="109"/>
      <c r="DY51" s="110"/>
      <c r="DZ51" s="111"/>
      <c r="EA51" s="234"/>
      <c r="EB51" s="109"/>
      <c r="EC51" s="110"/>
      <c r="ED51" s="111"/>
      <c r="EE51" s="112"/>
      <c r="EF51" s="109"/>
      <c r="EG51" s="110"/>
      <c r="EH51" s="111"/>
      <c r="EI51" s="281"/>
      <c r="EJ51" s="109"/>
      <c r="EK51" s="110"/>
      <c r="EL51" s="121"/>
      <c r="EM51" s="112"/>
      <c r="EN51" s="109"/>
      <c r="EO51" s="110"/>
      <c r="EP51" s="111"/>
      <c r="EQ51" s="112"/>
      <c r="ER51" s="109"/>
      <c r="ES51" s="110"/>
      <c r="ET51" s="111"/>
      <c r="EU51" s="112"/>
      <c r="EV51" s="109"/>
      <c r="EW51" s="110"/>
      <c r="EX51" s="111"/>
      <c r="EY51" s="112"/>
    </row>
    <row r="52" spans="1:156" ht="13.8" thickBot="1">
      <c r="A52" s="48" t="s">
        <v>79</v>
      </c>
      <c r="B52" s="49">
        <v>1500</v>
      </c>
      <c r="C52" s="50">
        <v>1503</v>
      </c>
      <c r="D52" s="50"/>
      <c r="E52" s="49" t="s">
        <v>80</v>
      </c>
      <c r="F52" s="51">
        <v>37368</v>
      </c>
      <c r="G52" s="52" t="s">
        <v>2</v>
      </c>
      <c r="H52" s="641">
        <f t="shared" si="0"/>
        <v>11.8</v>
      </c>
      <c r="I52" s="642">
        <f t="shared" si="1"/>
        <v>99</v>
      </c>
      <c r="J52" s="643">
        <f t="shared" si="2"/>
        <v>40738</v>
      </c>
      <c r="K52" s="699">
        <f t="shared" si="3"/>
        <v>0.69305555555555554</v>
      </c>
      <c r="L52" s="646">
        <v>7.37</v>
      </c>
      <c r="M52" s="652">
        <v>59</v>
      </c>
      <c r="N52" s="700">
        <v>44372</v>
      </c>
      <c r="O52" s="701">
        <v>0.86542824074422242</v>
      </c>
      <c r="P52" s="646">
        <v>6.58</v>
      </c>
      <c r="Q52" s="652">
        <v>51</v>
      </c>
      <c r="R52" s="700">
        <v>43975</v>
      </c>
      <c r="S52" s="701">
        <v>0.77237268518365454</v>
      </c>
      <c r="T52" s="264">
        <v>9.9700000000000006</v>
      </c>
      <c r="U52" s="450">
        <v>85</v>
      </c>
      <c r="V52" s="54">
        <v>43647</v>
      </c>
      <c r="W52" s="287">
        <v>0.74652777777777779</v>
      </c>
      <c r="X52" s="578">
        <v>11.71</v>
      </c>
      <c r="Y52" s="53">
        <v>99</v>
      </c>
      <c r="Z52" s="54">
        <v>43305</v>
      </c>
      <c r="AA52" s="55">
        <v>0.80653935185546288</v>
      </c>
      <c r="AB52" s="264">
        <v>10.53</v>
      </c>
      <c r="AC52" s="532">
        <v>90</v>
      </c>
      <c r="AD52" s="54">
        <v>42942</v>
      </c>
      <c r="AE52" s="61">
        <v>0.97197916666666673</v>
      </c>
      <c r="AF52" s="724">
        <v>7.15</v>
      </c>
      <c r="AG52" s="245">
        <v>57</v>
      </c>
      <c r="AH52" s="56">
        <v>42612</v>
      </c>
      <c r="AI52" s="57">
        <v>0.86820601851650281</v>
      </c>
      <c r="AJ52" s="58">
        <v>9.82</v>
      </c>
      <c r="AK52" s="59">
        <v>83</v>
      </c>
      <c r="AL52" s="60">
        <v>42166</v>
      </c>
      <c r="AM52" s="61">
        <v>0.86728009259240935</v>
      </c>
      <c r="AN52" s="62">
        <v>7.57</v>
      </c>
      <c r="AO52" s="63">
        <v>61</v>
      </c>
      <c r="AP52" s="64">
        <v>41911</v>
      </c>
      <c r="AQ52" s="65">
        <v>0.67158564814599231</v>
      </c>
      <c r="AR52" s="184">
        <v>6.68</v>
      </c>
      <c r="AS52" s="185">
        <v>52</v>
      </c>
      <c r="AT52" s="186">
        <v>41527.724340277775</v>
      </c>
      <c r="AU52" s="187">
        <v>0.72434027777489973</v>
      </c>
      <c r="AV52" s="87">
        <v>10.72</v>
      </c>
      <c r="AW52" s="75">
        <v>92</v>
      </c>
      <c r="AX52" s="56">
        <v>41067</v>
      </c>
      <c r="AY52" s="76">
        <v>9.2361111111111116E-2</v>
      </c>
      <c r="AZ52" s="328">
        <v>11.8</v>
      </c>
      <c r="BA52" s="277">
        <v>99</v>
      </c>
      <c r="BB52" s="278">
        <v>40738</v>
      </c>
      <c r="BC52" s="329">
        <v>0.69305555555555554</v>
      </c>
      <c r="BD52" s="214">
        <v>7.01</v>
      </c>
      <c r="BE52" s="215">
        <v>0</v>
      </c>
      <c r="BF52" s="216">
        <v>40291</v>
      </c>
      <c r="BG52" s="217">
        <v>0.49157407407407411</v>
      </c>
      <c r="BH52" s="200">
        <v>7.08</v>
      </c>
      <c r="BI52" s="189">
        <v>0</v>
      </c>
      <c r="BJ52" s="190">
        <v>40031</v>
      </c>
      <c r="BK52" s="152">
        <v>0.64930555555555558</v>
      </c>
      <c r="BL52" s="200">
        <v>8.4</v>
      </c>
      <c r="BM52" s="189">
        <v>0</v>
      </c>
      <c r="BN52" s="190">
        <v>39676</v>
      </c>
      <c r="BO52" s="201">
        <v>0.50902777777777775</v>
      </c>
      <c r="BP52" s="200">
        <v>7.1</v>
      </c>
      <c r="BQ52" s="189">
        <v>0</v>
      </c>
      <c r="BR52" s="190">
        <v>39196</v>
      </c>
      <c r="BS52" s="152">
        <v>0.4375</v>
      </c>
      <c r="BT52" s="200">
        <v>6.9</v>
      </c>
      <c r="BU52" s="189">
        <v>0</v>
      </c>
      <c r="BV52" s="190">
        <v>38900</v>
      </c>
      <c r="BW52" s="201">
        <v>0.78402777777777777</v>
      </c>
      <c r="BX52" s="196">
        <v>9.42</v>
      </c>
      <c r="BY52" s="189">
        <v>719</v>
      </c>
      <c r="BZ52" s="190">
        <v>38506</v>
      </c>
      <c r="CA52" s="201">
        <v>0.77430555555555547</v>
      </c>
      <c r="CB52" s="81">
        <v>8.5</v>
      </c>
      <c r="CC52" s="53">
        <v>0</v>
      </c>
      <c r="CD52" s="54">
        <v>38217</v>
      </c>
      <c r="CE52" s="85">
        <v>0.9145833333333333</v>
      </c>
      <c r="CF52" s="149">
        <v>6.23</v>
      </c>
      <c r="CG52" s="236">
        <v>0</v>
      </c>
      <c r="CH52" s="151">
        <v>37831</v>
      </c>
      <c r="CI52" s="152">
        <v>0.67986111111111114</v>
      </c>
      <c r="CJ52" s="87" t="s">
        <v>190</v>
      </c>
      <c r="CK52" s="75" t="s">
        <v>190</v>
      </c>
      <c r="CL52" s="56" t="s">
        <v>190</v>
      </c>
      <c r="CM52" s="86" t="s">
        <v>190</v>
      </c>
      <c r="CN52" s="265"/>
      <c r="CO52" s="266"/>
      <c r="CP52" s="267"/>
      <c r="CQ52" s="268"/>
      <c r="CR52" s="265"/>
      <c r="CS52" s="266"/>
      <c r="CT52" s="267"/>
      <c r="CU52" s="268"/>
      <c r="CV52" s="265"/>
      <c r="CW52" s="266"/>
      <c r="CX52" s="267"/>
      <c r="CY52" s="268"/>
      <c r="CZ52" s="265"/>
      <c r="DA52" s="266"/>
      <c r="DB52" s="267"/>
      <c r="DC52" s="268"/>
      <c r="DD52" s="265"/>
      <c r="DE52" s="266"/>
      <c r="DF52" s="267"/>
      <c r="DG52" s="268"/>
      <c r="DH52" s="265"/>
      <c r="DI52" s="266"/>
      <c r="DJ52" s="267"/>
      <c r="DK52" s="268"/>
      <c r="DL52" s="265"/>
      <c r="DM52" s="266"/>
      <c r="DN52" s="267"/>
      <c r="DO52" s="268"/>
      <c r="DP52" s="265"/>
      <c r="DQ52" s="266"/>
      <c r="DR52" s="267"/>
      <c r="DS52" s="268"/>
      <c r="DT52" s="265"/>
      <c r="DU52" s="266"/>
      <c r="DV52" s="267"/>
      <c r="DW52" s="268"/>
      <c r="DX52" s="265"/>
      <c r="DY52" s="266"/>
      <c r="DZ52" s="267"/>
      <c r="EA52" s="271"/>
      <c r="EB52" s="265"/>
      <c r="EC52" s="266"/>
      <c r="ED52" s="267"/>
      <c r="EE52" s="268"/>
      <c r="EF52" s="265"/>
      <c r="EG52" s="95"/>
      <c r="EH52" s="96"/>
      <c r="EI52" s="180"/>
      <c r="EJ52" s="94"/>
      <c r="EK52" s="95"/>
      <c r="EL52" s="219"/>
      <c r="EM52" s="97"/>
      <c r="EN52" s="94"/>
      <c r="EO52" s="95"/>
      <c r="EP52" s="96"/>
      <c r="EQ52" s="97"/>
      <c r="ER52" s="94"/>
      <c r="ES52" s="95"/>
      <c r="ET52" s="96"/>
      <c r="EU52" s="97"/>
      <c r="EV52" s="94"/>
      <c r="EW52" s="95"/>
      <c r="EX52" s="96"/>
      <c r="EY52" s="97"/>
      <c r="EZ52" s="47"/>
    </row>
    <row r="53" spans="1:156" s="98" customFormat="1" ht="13.8" thickBot="1">
      <c r="A53" s="48" t="s">
        <v>202</v>
      </c>
      <c r="B53" s="99">
        <v>1520</v>
      </c>
      <c r="C53" s="100">
        <v>1523</v>
      </c>
      <c r="D53" s="100"/>
      <c r="E53" s="99" t="s">
        <v>182</v>
      </c>
      <c r="F53" s="101">
        <v>37438</v>
      </c>
      <c r="G53" s="102" t="s">
        <v>234</v>
      </c>
      <c r="H53" s="641">
        <f t="shared" si="0"/>
        <v>3.15</v>
      </c>
      <c r="I53" s="642" t="str">
        <f t="shared" ref="I53:I70" si="4">INDEX(P53:EY53,1,(MATCH(MAX(P53,T53,X53,AB53,AF53,AJ53,AN53,AR53,AV53,AZ53,BD53,BH53,BL53,BP53,BT53,BX53,CB53,CF53,CJ53,CN53,CR53,CV53,CZ53,DD53,DH53,DL53,DP53,DT53,DX53,EB53,EF53,EN53,ER53,EV53),P53:EY53,0)+1))</f>
        <v>--</v>
      </c>
      <c r="J53" s="643">
        <f t="shared" si="2"/>
        <v>39966</v>
      </c>
      <c r="K53" s="699">
        <f t="shared" si="3"/>
        <v>0.33750000000000002</v>
      </c>
      <c r="L53" s="646">
        <v>0.51</v>
      </c>
      <c r="M53" s="652">
        <v>35</v>
      </c>
      <c r="N53" s="700">
        <v>44372</v>
      </c>
      <c r="O53" s="701">
        <v>0.83850694444117835</v>
      </c>
      <c r="P53" s="646">
        <v>0.31</v>
      </c>
      <c r="Q53" s="652">
        <v>21</v>
      </c>
      <c r="R53" s="700">
        <v>43975</v>
      </c>
      <c r="S53" s="701">
        <v>0.74998842592322035</v>
      </c>
      <c r="T53" s="264">
        <v>0.82</v>
      </c>
      <c r="U53" s="450">
        <v>61</v>
      </c>
      <c r="V53" s="54">
        <v>43636</v>
      </c>
      <c r="W53" s="287">
        <v>0.58819444444444446</v>
      </c>
      <c r="X53" s="578">
        <v>0.65</v>
      </c>
      <c r="Y53" s="53">
        <v>45.94</v>
      </c>
      <c r="Z53" s="54">
        <v>43326</v>
      </c>
      <c r="AA53" s="55">
        <v>0.77038194444321562</v>
      </c>
      <c r="AB53" s="264">
        <v>0.67</v>
      </c>
      <c r="AC53" s="532">
        <v>47.69</v>
      </c>
      <c r="AD53" s="54">
        <v>42943</v>
      </c>
      <c r="AE53" s="61">
        <v>3.6666666666666667E-2</v>
      </c>
      <c r="AF53" s="724">
        <v>0.5</v>
      </c>
      <c r="AG53" s="245">
        <v>34.11</v>
      </c>
      <c r="AH53" s="56">
        <v>42570</v>
      </c>
      <c r="AI53" s="57">
        <v>0.83291666666627862</v>
      </c>
      <c r="AJ53" s="58">
        <v>0.31</v>
      </c>
      <c r="AK53" s="59">
        <v>20.85</v>
      </c>
      <c r="AL53" s="60">
        <v>42299</v>
      </c>
      <c r="AM53" s="61">
        <v>0</v>
      </c>
      <c r="AN53" s="62">
        <v>0.74</v>
      </c>
      <c r="AO53" s="63">
        <v>53.5</v>
      </c>
      <c r="AP53" s="64">
        <v>41907</v>
      </c>
      <c r="AQ53" s="65">
        <v>0.833287037035916</v>
      </c>
      <c r="AR53" s="184">
        <v>0.56000000000000005</v>
      </c>
      <c r="AS53" s="185">
        <v>6.53</v>
      </c>
      <c r="AT53" s="186">
        <v>41493.275370370371</v>
      </c>
      <c r="AU53" s="187">
        <v>0.27537037037109258</v>
      </c>
      <c r="AV53" s="87"/>
      <c r="AW53" s="75"/>
      <c r="AX53" s="56"/>
      <c r="AY53" s="76"/>
      <c r="AZ53" s="212">
        <v>0.03</v>
      </c>
      <c r="BA53" s="150">
        <v>1</v>
      </c>
      <c r="BB53" s="151">
        <v>40682</v>
      </c>
      <c r="BC53" s="213">
        <v>0.70972222222222225</v>
      </c>
      <c r="BD53" s="87" t="s">
        <v>190</v>
      </c>
      <c r="BE53" s="176" t="s">
        <v>190</v>
      </c>
      <c r="BF53" s="177" t="s">
        <v>190</v>
      </c>
      <c r="BG53" s="76" t="s">
        <v>190</v>
      </c>
      <c r="BH53" s="158">
        <v>3.15</v>
      </c>
      <c r="BI53" s="330" t="s">
        <v>190</v>
      </c>
      <c r="BJ53" s="331">
        <v>39966</v>
      </c>
      <c r="BK53" s="161">
        <v>0.33750000000000002</v>
      </c>
      <c r="BL53" s="103">
        <v>0.37</v>
      </c>
      <c r="BM53" s="176">
        <v>1</v>
      </c>
      <c r="BN53" s="177">
        <v>39676</v>
      </c>
      <c r="BO53" s="152">
        <v>0.46250000000000002</v>
      </c>
      <c r="BP53" s="103">
        <v>0.44</v>
      </c>
      <c r="BQ53" s="176">
        <v>1</v>
      </c>
      <c r="BR53" s="177">
        <v>39196</v>
      </c>
      <c r="BS53" s="86">
        <v>0.42986111111111108</v>
      </c>
      <c r="BT53" s="103">
        <v>0.4</v>
      </c>
      <c r="BU53" s="176">
        <v>1</v>
      </c>
      <c r="BV53" s="177">
        <v>39676</v>
      </c>
      <c r="BW53" s="86">
        <v>0.92222222222222217</v>
      </c>
      <c r="BX53" s="149">
        <v>0.4</v>
      </c>
      <c r="BY53" s="332">
        <v>1</v>
      </c>
      <c r="BZ53" s="333">
        <v>38568</v>
      </c>
      <c r="CA53" s="152">
        <v>0.31874999999999998</v>
      </c>
      <c r="CB53" s="149">
        <v>0.48</v>
      </c>
      <c r="CC53" s="332">
        <v>1</v>
      </c>
      <c r="CD53" s="334">
        <v>38217</v>
      </c>
      <c r="CE53" s="162">
        <v>0.96805555555555556</v>
      </c>
      <c r="CF53" s="239">
        <v>0.25</v>
      </c>
      <c r="CG53" s="236">
        <v>1</v>
      </c>
      <c r="CH53" s="237">
        <v>37831</v>
      </c>
      <c r="CI53" s="238">
        <v>0.62708333333333333</v>
      </c>
      <c r="CJ53" s="87" t="s">
        <v>190</v>
      </c>
      <c r="CK53" s="176" t="s">
        <v>190</v>
      </c>
      <c r="CL53" s="335" t="s">
        <v>190</v>
      </c>
      <c r="CM53" s="246" t="s">
        <v>190</v>
      </c>
      <c r="CN53" s="94"/>
      <c r="CO53" s="95"/>
      <c r="CP53" s="96"/>
      <c r="CQ53" s="97"/>
      <c r="CR53" s="94"/>
      <c r="CS53" s="95"/>
      <c r="CT53" s="96"/>
      <c r="CU53" s="97"/>
      <c r="CV53" s="94"/>
      <c r="CW53" s="95"/>
      <c r="CX53" s="96"/>
      <c r="CY53" s="97"/>
      <c r="CZ53" s="94"/>
      <c r="DA53" s="95"/>
      <c r="DB53" s="130"/>
      <c r="DC53" s="144"/>
      <c r="DD53" s="94"/>
      <c r="DE53" s="95"/>
      <c r="DF53" s="96"/>
      <c r="DG53" s="97"/>
      <c r="DH53" s="94"/>
      <c r="DI53" s="95"/>
      <c r="DJ53" s="96"/>
      <c r="DK53" s="97"/>
      <c r="DL53" s="94"/>
      <c r="DM53" s="95"/>
      <c r="DN53" s="96"/>
      <c r="DO53" s="97"/>
      <c r="DP53" s="94"/>
      <c r="DQ53" s="95"/>
      <c r="DR53" s="96"/>
      <c r="DS53" s="97"/>
      <c r="DT53" s="94"/>
      <c r="DU53" s="95"/>
      <c r="DV53" s="130"/>
      <c r="DW53" s="144"/>
      <c r="DX53" s="117"/>
      <c r="DY53" s="118"/>
      <c r="DZ53" s="119"/>
      <c r="EA53" s="131"/>
      <c r="EB53" s="94"/>
      <c r="EC53" s="95"/>
      <c r="ED53" s="96"/>
      <c r="EE53" s="97"/>
      <c r="EF53" s="94"/>
      <c r="EG53" s="95"/>
      <c r="EH53" s="96"/>
      <c r="EI53" s="180"/>
      <c r="EJ53" s="94"/>
      <c r="EK53" s="95"/>
      <c r="EL53" s="219"/>
      <c r="EM53" s="97"/>
      <c r="EN53" s="94"/>
      <c r="EO53" s="95"/>
      <c r="EP53" s="96"/>
      <c r="EQ53" s="97"/>
      <c r="ER53" s="94"/>
      <c r="ES53" s="95"/>
      <c r="ET53" s="96"/>
      <c r="EU53" s="97"/>
      <c r="EV53" s="94"/>
      <c r="EW53" s="95"/>
      <c r="EX53" s="96"/>
      <c r="EY53" s="97"/>
    </row>
    <row r="54" spans="1:156" ht="13.8" thickBot="1">
      <c r="A54" s="48" t="s">
        <v>81</v>
      </c>
      <c r="B54" s="49">
        <v>1530</v>
      </c>
      <c r="C54" s="50">
        <v>1533</v>
      </c>
      <c r="D54" s="50"/>
      <c r="E54" s="49" t="s">
        <v>170</v>
      </c>
      <c r="F54" s="51">
        <v>37545</v>
      </c>
      <c r="G54" s="52" t="s">
        <v>2</v>
      </c>
      <c r="H54" s="641">
        <f t="shared" si="0"/>
        <v>6.07</v>
      </c>
      <c r="I54" s="642">
        <f t="shared" ref="I54:I69" si="5">INDEX(L54:EY54,1,(MATCH(MAX(L54,P54,T54,X54,AB54,AF54,AJ54,AN54,AR54,AV54,AZ54,BD54,BH54,BL54,BP54,BT54,BX54,CB54,CF54,CJ54,CN54,CR54,CV54,CZ54,DD54,DH54,DL54,DP54,DT54,DX54,EB54,EF54,EN54,ER54,EV54),L54:EY54,0)+1))</f>
        <v>1556</v>
      </c>
      <c r="J54" s="643">
        <f t="shared" si="2"/>
        <v>41067</v>
      </c>
      <c r="K54" s="699">
        <f t="shared" si="3"/>
        <v>3.888888888888889E-2</v>
      </c>
      <c r="L54" s="646">
        <v>2.98</v>
      </c>
      <c r="M54" s="652">
        <v>70</v>
      </c>
      <c r="N54" s="700">
        <v>44333</v>
      </c>
      <c r="O54" s="701">
        <v>0.81853009259066312</v>
      </c>
      <c r="P54" s="646">
        <v>3.03</v>
      </c>
      <c r="Q54" s="652">
        <v>76</v>
      </c>
      <c r="R54" s="700">
        <v>43937</v>
      </c>
      <c r="S54" s="701">
        <v>0.79829861110920319</v>
      </c>
      <c r="T54" s="264">
        <v>3.12</v>
      </c>
      <c r="U54" s="450">
        <v>91</v>
      </c>
      <c r="V54" s="54">
        <v>43716</v>
      </c>
      <c r="W54" s="287">
        <v>0.7368055555555556</v>
      </c>
      <c r="X54" s="578">
        <v>3.66</v>
      </c>
      <c r="Y54" s="53">
        <v>191.98</v>
      </c>
      <c r="Z54" s="54">
        <v>43223</v>
      </c>
      <c r="AA54" s="55">
        <v>0.43412037037342088</v>
      </c>
      <c r="AB54" s="264">
        <v>4.01</v>
      </c>
      <c r="AC54" s="532">
        <v>278.64999999999998</v>
      </c>
      <c r="AD54" s="54">
        <v>42873</v>
      </c>
      <c r="AE54" s="61">
        <v>0.80633101851851852</v>
      </c>
      <c r="AF54" s="726">
        <v>4.3499999999999996</v>
      </c>
      <c r="AG54" s="59">
        <v>376.34</v>
      </c>
      <c r="AH54" s="56">
        <v>42484</v>
      </c>
      <c r="AI54" s="57">
        <v>0.48690972222539131</v>
      </c>
      <c r="AJ54" s="58">
        <v>5.44</v>
      </c>
      <c r="AK54" s="59">
        <v>1088</v>
      </c>
      <c r="AL54" s="60">
        <v>42160</v>
      </c>
      <c r="AM54" s="61">
        <v>8.1793981480586808E-2</v>
      </c>
      <c r="AN54" s="62">
        <v>4.79</v>
      </c>
      <c r="AO54" s="63">
        <v>696</v>
      </c>
      <c r="AP54" s="64">
        <v>41783</v>
      </c>
      <c r="AQ54" s="65">
        <v>0.95682870370364981</v>
      </c>
      <c r="AR54" s="184">
        <v>4.83</v>
      </c>
      <c r="AS54" s="185">
        <v>608</v>
      </c>
      <c r="AT54" s="186">
        <v>41529.657754629632</v>
      </c>
      <c r="AU54" s="187">
        <v>0.65775462963210884</v>
      </c>
      <c r="AV54" s="158">
        <v>6.07</v>
      </c>
      <c r="AW54" s="159">
        <v>1556</v>
      </c>
      <c r="AX54" s="160">
        <v>41067</v>
      </c>
      <c r="AY54" s="291">
        <v>3.888888888888889E-2</v>
      </c>
      <c r="AZ54" s="188">
        <v>4.76</v>
      </c>
      <c r="BA54" s="189">
        <v>681</v>
      </c>
      <c r="BB54" s="190">
        <v>40736</v>
      </c>
      <c r="BC54" s="191">
        <v>0.90277777777777779</v>
      </c>
      <c r="BD54" s="104">
        <v>4.6500000000000004</v>
      </c>
      <c r="BE54" s="105">
        <v>624</v>
      </c>
      <c r="BF54" s="106">
        <v>40291</v>
      </c>
      <c r="BG54" s="107">
        <v>0.6020833333333333</v>
      </c>
      <c r="BH54" s="200">
        <v>4.78</v>
      </c>
      <c r="BI54" s="189">
        <v>691</v>
      </c>
      <c r="BJ54" s="190">
        <v>39958</v>
      </c>
      <c r="BK54" s="201">
        <v>0.48958333333333331</v>
      </c>
      <c r="BL54" s="200">
        <v>4.8</v>
      </c>
      <c r="BM54" s="189">
        <v>708</v>
      </c>
      <c r="BN54" s="190">
        <v>39575</v>
      </c>
      <c r="BO54" s="201">
        <v>0.22152777777777777</v>
      </c>
      <c r="BP54" s="200">
        <v>5</v>
      </c>
      <c r="BQ54" s="189">
        <v>821</v>
      </c>
      <c r="BR54" s="190">
        <v>39216</v>
      </c>
      <c r="BS54" s="201">
        <v>0.81458333333333333</v>
      </c>
      <c r="BT54" s="200">
        <v>5</v>
      </c>
      <c r="BU54" s="189">
        <v>786</v>
      </c>
      <c r="BV54" s="190">
        <v>38933</v>
      </c>
      <c r="BW54" s="201">
        <v>0.88958333333333339</v>
      </c>
      <c r="BX54" s="200">
        <v>3.9</v>
      </c>
      <c r="BY54" s="189">
        <v>311</v>
      </c>
      <c r="BZ54" s="190">
        <v>38568</v>
      </c>
      <c r="CA54" s="201">
        <v>0.19027777777777777</v>
      </c>
      <c r="CB54" s="81">
        <v>5.5</v>
      </c>
      <c r="CC54" s="53">
        <v>1141</v>
      </c>
      <c r="CD54" s="54">
        <v>38165</v>
      </c>
      <c r="CE54" s="85">
        <v>0.81388888888888899</v>
      </c>
      <c r="CF54" s="149">
        <v>3.43</v>
      </c>
      <c r="CG54" s="150">
        <v>175</v>
      </c>
      <c r="CH54" s="151">
        <v>37863</v>
      </c>
      <c r="CI54" s="152">
        <v>0.87291666666666667</v>
      </c>
      <c r="CJ54" s="265" t="s">
        <v>190</v>
      </c>
      <c r="CK54" s="266" t="s">
        <v>190</v>
      </c>
      <c r="CL54" s="267" t="s">
        <v>190</v>
      </c>
      <c r="CM54" s="268" t="s">
        <v>190</v>
      </c>
      <c r="CN54" s="94"/>
      <c r="CO54" s="95"/>
      <c r="CP54" s="96"/>
      <c r="CQ54" s="97"/>
      <c r="CR54" s="94"/>
      <c r="CS54" s="95"/>
      <c r="CT54" s="96"/>
      <c r="CU54" s="97"/>
      <c r="CV54" s="94"/>
      <c r="CW54" s="95"/>
      <c r="CX54" s="96"/>
      <c r="CY54" s="97"/>
      <c r="CZ54" s="94"/>
      <c r="DA54" s="95"/>
      <c r="DB54" s="96"/>
      <c r="DC54" s="97"/>
      <c r="DD54" s="94"/>
      <c r="DE54" s="95"/>
      <c r="DF54" s="96"/>
      <c r="DG54" s="97"/>
      <c r="DH54" s="94"/>
      <c r="DI54" s="95"/>
      <c r="DJ54" s="130"/>
      <c r="DK54" s="144"/>
      <c r="DL54" s="94"/>
      <c r="DM54" s="95"/>
      <c r="DN54" s="96"/>
      <c r="DO54" s="97"/>
      <c r="DP54" s="94"/>
      <c r="DQ54" s="95"/>
      <c r="DR54" s="96"/>
      <c r="DS54" s="97"/>
      <c r="DT54" s="94"/>
      <c r="DU54" s="95"/>
      <c r="DV54" s="130"/>
      <c r="DW54" s="144"/>
      <c r="DX54" s="94"/>
      <c r="DY54" s="95"/>
      <c r="DZ54" s="130"/>
      <c r="EA54" s="131"/>
      <c r="EB54" s="94"/>
      <c r="EC54" s="95"/>
      <c r="ED54" s="130"/>
      <c r="EE54" s="144"/>
      <c r="EF54" s="94"/>
      <c r="EG54" s="95"/>
      <c r="EH54" s="96"/>
      <c r="EI54" s="180"/>
      <c r="EJ54" s="94"/>
      <c r="EK54" s="95"/>
      <c r="EL54" s="219"/>
      <c r="EM54" s="97"/>
      <c r="EN54" s="94"/>
      <c r="EO54" s="95"/>
      <c r="EP54" s="96"/>
      <c r="EQ54" s="97"/>
      <c r="ER54" s="94"/>
      <c r="ES54" s="95"/>
      <c r="ET54" s="96"/>
      <c r="EU54" s="97"/>
      <c r="EV54" s="94"/>
      <c r="EW54" s="95"/>
      <c r="EX54" s="96"/>
      <c r="EY54" s="97"/>
      <c r="EZ54" s="47"/>
    </row>
    <row r="55" spans="1:156" ht="13.8" thickBot="1">
      <c r="A55" s="48" t="s">
        <v>210</v>
      </c>
      <c r="B55" s="99">
        <v>1560</v>
      </c>
      <c r="C55" s="100">
        <v>1563</v>
      </c>
      <c r="D55" s="100">
        <v>1550</v>
      </c>
      <c r="E55" s="99" t="s">
        <v>171</v>
      </c>
      <c r="F55" s="101">
        <v>38742</v>
      </c>
      <c r="G55" s="102" t="s">
        <v>9</v>
      </c>
      <c r="H55" s="641">
        <f t="shared" si="0"/>
        <v>7.14</v>
      </c>
      <c r="I55" s="642">
        <f t="shared" si="5"/>
        <v>1169</v>
      </c>
      <c r="J55" s="643">
        <f t="shared" si="2"/>
        <v>43666</v>
      </c>
      <c r="K55" s="699">
        <f t="shared" si="3"/>
        <v>0.81041666666666667</v>
      </c>
      <c r="L55" s="646">
        <v>4.96</v>
      </c>
      <c r="M55" s="652">
        <v>443</v>
      </c>
      <c r="N55" s="700">
        <v>44333</v>
      </c>
      <c r="O55" s="701">
        <v>0.77500000000145519</v>
      </c>
      <c r="P55" s="646">
        <v>4.38</v>
      </c>
      <c r="Q55" s="652">
        <v>338</v>
      </c>
      <c r="R55" s="700">
        <v>44008</v>
      </c>
      <c r="S55" s="701">
        <v>0.77120370370539604</v>
      </c>
      <c r="T55" s="467">
        <v>7.14</v>
      </c>
      <c r="U55" s="589">
        <v>1169</v>
      </c>
      <c r="V55" s="278">
        <v>43666</v>
      </c>
      <c r="W55" s="406">
        <v>0.81041666666666667</v>
      </c>
      <c r="X55" s="578">
        <v>5.18</v>
      </c>
      <c r="Y55" s="53">
        <v>495.06</v>
      </c>
      <c r="Z55" s="54">
        <v>43348</v>
      </c>
      <c r="AA55" s="55">
        <v>0.70293981481518131</v>
      </c>
      <c r="AB55" s="264">
        <v>3.89</v>
      </c>
      <c r="AC55" s="532">
        <v>261.58999999999997</v>
      </c>
      <c r="AD55" s="54">
        <v>42873</v>
      </c>
      <c r="AE55" s="61">
        <v>0.17585648148148147</v>
      </c>
      <c r="AF55" s="724">
        <v>4.26</v>
      </c>
      <c r="AG55" s="245">
        <v>319.26</v>
      </c>
      <c r="AH55" s="56">
        <v>42549</v>
      </c>
      <c r="AI55" s="57">
        <v>0.78189814814686542</v>
      </c>
      <c r="AJ55" s="58">
        <v>5.38</v>
      </c>
      <c r="AK55" s="59">
        <v>548.29</v>
      </c>
      <c r="AL55" s="60">
        <v>42160</v>
      </c>
      <c r="AM55" s="61">
        <v>0.94887731481139781</v>
      </c>
      <c r="AN55" s="336">
        <v>5.89</v>
      </c>
      <c r="AO55" s="295">
        <v>699.19</v>
      </c>
      <c r="AP55" s="160">
        <v>41850</v>
      </c>
      <c r="AQ55" s="297">
        <v>0.52445601851650281</v>
      </c>
      <c r="AR55" s="184">
        <v>3.78</v>
      </c>
      <c r="AS55" s="185">
        <v>247.05</v>
      </c>
      <c r="AT55" s="186">
        <v>41529.417615740742</v>
      </c>
      <c r="AU55" s="187">
        <v>0.41761574074189411</v>
      </c>
      <c r="AV55" s="87">
        <v>4.7699999999999996</v>
      </c>
      <c r="AW55" s="75">
        <v>407</v>
      </c>
      <c r="AX55" s="56">
        <v>41099</v>
      </c>
      <c r="AY55" s="76">
        <v>0.36249999999999999</v>
      </c>
      <c r="AZ55" s="74">
        <v>5.69</v>
      </c>
      <c r="BA55" s="53">
        <v>637</v>
      </c>
      <c r="BB55" s="54">
        <v>40736</v>
      </c>
      <c r="BC55" s="55">
        <v>0.95833333333333337</v>
      </c>
      <c r="BD55" s="104">
        <v>4.8899999999999997</v>
      </c>
      <c r="BE55" s="105">
        <v>428</v>
      </c>
      <c r="BF55" s="106">
        <v>40341</v>
      </c>
      <c r="BG55" s="107">
        <v>0.10609953703703705</v>
      </c>
      <c r="BH55" s="200">
        <v>5.31</v>
      </c>
      <c r="BI55" s="189">
        <v>0</v>
      </c>
      <c r="BJ55" s="190">
        <v>39957</v>
      </c>
      <c r="BK55" s="201">
        <v>0.73124999999999996</v>
      </c>
      <c r="BL55" s="200">
        <v>3.59</v>
      </c>
      <c r="BM55" s="189">
        <v>313</v>
      </c>
      <c r="BN55" s="190">
        <v>39676</v>
      </c>
      <c r="BO55" s="201">
        <v>0.53194444444444444</v>
      </c>
      <c r="BP55" s="200">
        <v>4.2300000000000004</v>
      </c>
      <c r="BQ55" s="189">
        <v>0</v>
      </c>
      <c r="BR55" s="190">
        <v>39196</v>
      </c>
      <c r="BS55" s="201">
        <v>0.4909722222222222</v>
      </c>
      <c r="BT55" s="81" t="s">
        <v>190</v>
      </c>
      <c r="BU55" s="82" t="s">
        <v>190</v>
      </c>
      <c r="BV55" s="83" t="s">
        <v>190</v>
      </c>
      <c r="BW55" s="85" t="s">
        <v>190</v>
      </c>
      <c r="BX55" s="337"/>
      <c r="BY55" s="320"/>
      <c r="BZ55" s="338"/>
      <c r="CA55" s="339"/>
      <c r="CB55" s="337"/>
      <c r="CC55" s="320"/>
      <c r="CD55" s="338"/>
      <c r="CE55" s="339"/>
      <c r="CF55" s="337"/>
      <c r="CG55" s="320"/>
      <c r="CH55" s="338"/>
      <c r="CI55" s="339"/>
      <c r="CJ55" s="337"/>
      <c r="CK55" s="320"/>
      <c r="CL55" s="338"/>
      <c r="CM55" s="339"/>
      <c r="CN55" s="337"/>
      <c r="CO55" s="320"/>
      <c r="CP55" s="338"/>
      <c r="CQ55" s="339"/>
      <c r="CR55" s="337"/>
      <c r="CS55" s="320"/>
      <c r="CT55" s="338"/>
      <c r="CU55" s="339"/>
      <c r="CV55" s="337"/>
      <c r="CW55" s="320"/>
      <c r="CX55" s="338"/>
      <c r="CY55" s="339"/>
      <c r="CZ55" s="337"/>
      <c r="DA55" s="320"/>
      <c r="DB55" s="338"/>
      <c r="DC55" s="339"/>
      <c r="DD55" s="337"/>
      <c r="DE55" s="320"/>
      <c r="DF55" s="338"/>
      <c r="DG55" s="339"/>
      <c r="DH55" s="337"/>
      <c r="DI55" s="320"/>
      <c r="DJ55" s="338"/>
      <c r="DK55" s="339"/>
      <c r="DL55" s="337"/>
      <c r="DM55" s="320"/>
      <c r="DN55" s="338"/>
      <c r="DO55" s="339"/>
      <c r="DP55" s="337"/>
      <c r="DQ55" s="320"/>
      <c r="DR55" s="338"/>
      <c r="DS55" s="339"/>
      <c r="DT55" s="94"/>
      <c r="DU55" s="95"/>
      <c r="DV55" s="130"/>
      <c r="DW55" s="144"/>
      <c r="DX55" s="94"/>
      <c r="DY55" s="95"/>
      <c r="DZ55" s="130"/>
      <c r="EA55" s="131"/>
      <c r="EB55" s="109"/>
      <c r="EC55" s="118"/>
      <c r="ED55" s="119"/>
      <c r="EE55" s="144"/>
      <c r="EF55" s="117"/>
      <c r="EG55" s="118"/>
      <c r="EH55" s="119"/>
      <c r="EI55" s="144"/>
      <c r="EJ55" s="94"/>
      <c r="EK55" s="95"/>
      <c r="EL55" s="219"/>
      <c r="EM55" s="97"/>
      <c r="EN55" s="94"/>
      <c r="EO55" s="95"/>
      <c r="EP55" s="96"/>
      <c r="EQ55" s="97"/>
      <c r="ER55" s="94"/>
      <c r="ES55" s="95"/>
      <c r="ET55" s="96"/>
      <c r="EU55" s="97"/>
      <c r="EV55" s="94"/>
      <c r="EW55" s="95"/>
      <c r="EX55" s="96"/>
      <c r="EY55" s="97"/>
      <c r="EZ55" s="47"/>
    </row>
    <row r="56" spans="1:156" s="262" customFormat="1" ht="13.8" thickBot="1">
      <c r="A56" s="48" t="s">
        <v>82</v>
      </c>
      <c r="B56" s="49">
        <v>1600</v>
      </c>
      <c r="C56" s="50">
        <v>1603</v>
      </c>
      <c r="D56" s="50"/>
      <c r="E56" s="49" t="s">
        <v>83</v>
      </c>
      <c r="F56" s="51">
        <v>31939</v>
      </c>
      <c r="G56" s="52" t="s">
        <v>2</v>
      </c>
      <c r="H56" s="641">
        <f t="shared" si="0"/>
        <v>90.2</v>
      </c>
      <c r="I56" s="642">
        <f t="shared" si="5"/>
        <v>170</v>
      </c>
      <c r="J56" s="643">
        <f t="shared" si="2"/>
        <v>38218</v>
      </c>
      <c r="K56" s="699">
        <f t="shared" si="3"/>
        <v>0.10555555555555556</v>
      </c>
      <c r="L56" s="646">
        <v>85.79</v>
      </c>
      <c r="M56" s="652">
        <v>159</v>
      </c>
      <c r="N56" s="700">
        <v>44373</v>
      </c>
      <c r="O56" s="701">
        <v>4.016203703940846E-2</v>
      </c>
      <c r="P56" s="646">
        <v>78.099999999999994</v>
      </c>
      <c r="Q56" s="652">
        <v>138</v>
      </c>
      <c r="R56" s="700">
        <v>43975</v>
      </c>
      <c r="S56" s="701">
        <v>0.89164351851650281</v>
      </c>
      <c r="T56" s="264">
        <v>86.28</v>
      </c>
      <c r="U56" s="450">
        <v>160</v>
      </c>
      <c r="V56" s="54">
        <v>43714</v>
      </c>
      <c r="W56" s="287">
        <v>0.81666666666666665</v>
      </c>
      <c r="X56" s="578">
        <v>78.52</v>
      </c>
      <c r="Y56" s="53">
        <v>139</v>
      </c>
      <c r="Z56" s="54">
        <v>43248</v>
      </c>
      <c r="AA56" s="55">
        <v>0.87560185185429873</v>
      </c>
      <c r="AB56" s="264">
        <v>81.12</v>
      </c>
      <c r="AC56" s="532">
        <v>147</v>
      </c>
      <c r="AD56" s="54">
        <v>42943</v>
      </c>
      <c r="AE56" s="61">
        <v>9.8726851851851857E-2</v>
      </c>
      <c r="AF56" s="340">
        <v>81.5</v>
      </c>
      <c r="AG56" s="341">
        <v>148</v>
      </c>
      <c r="AH56" s="342">
        <v>42527</v>
      </c>
      <c r="AI56" s="343">
        <v>0.89046296296296301</v>
      </c>
      <c r="AJ56" s="58">
        <v>84.18</v>
      </c>
      <c r="AK56" s="59">
        <v>155</v>
      </c>
      <c r="AL56" s="60">
        <v>42167</v>
      </c>
      <c r="AM56" s="61">
        <v>0.54929398147942265</v>
      </c>
      <c r="AN56" s="62">
        <v>79.709999999999994</v>
      </c>
      <c r="AO56" s="63">
        <v>143</v>
      </c>
      <c r="AP56" s="64">
        <v>41911</v>
      </c>
      <c r="AQ56" s="65">
        <v>0.79802083333197515</v>
      </c>
      <c r="AR56" s="298">
        <v>87.57</v>
      </c>
      <c r="AS56" s="299">
        <v>164</v>
      </c>
      <c r="AT56" s="300">
        <v>41530</v>
      </c>
      <c r="AU56" s="301">
        <v>0.3055208333333333</v>
      </c>
      <c r="AV56" s="87">
        <v>89.15</v>
      </c>
      <c r="AW56" s="75">
        <v>168</v>
      </c>
      <c r="AX56" s="56">
        <v>41067</v>
      </c>
      <c r="AY56" s="76">
        <v>0.22222222222222221</v>
      </c>
      <c r="AZ56" s="74">
        <v>80.09</v>
      </c>
      <c r="BA56" s="53">
        <v>144</v>
      </c>
      <c r="BB56" s="54">
        <v>40714</v>
      </c>
      <c r="BC56" s="55">
        <v>0.49236111111111108</v>
      </c>
      <c r="BD56" s="104">
        <v>83.87</v>
      </c>
      <c r="BE56" s="105">
        <v>154</v>
      </c>
      <c r="BF56" s="106">
        <v>40389</v>
      </c>
      <c r="BG56" s="107">
        <v>0.98947916666666658</v>
      </c>
      <c r="BH56" s="81">
        <v>75.55</v>
      </c>
      <c r="BI56" s="53">
        <v>130</v>
      </c>
      <c r="BJ56" s="54">
        <v>40068</v>
      </c>
      <c r="BK56" s="85">
        <v>0.95208333333333339</v>
      </c>
      <c r="BL56" s="81">
        <v>82.52</v>
      </c>
      <c r="BM56" s="53">
        <v>151</v>
      </c>
      <c r="BN56" s="54">
        <v>39676</v>
      </c>
      <c r="BO56" s="85">
        <v>0.65555555555555556</v>
      </c>
      <c r="BP56" s="81">
        <v>85.3</v>
      </c>
      <c r="BQ56" s="53">
        <v>158</v>
      </c>
      <c r="BR56" s="54">
        <v>39196</v>
      </c>
      <c r="BS56" s="85">
        <v>0.90833333333333333</v>
      </c>
      <c r="BT56" s="81">
        <v>86</v>
      </c>
      <c r="BU56" s="53">
        <v>160</v>
      </c>
      <c r="BV56" s="54">
        <v>38900</v>
      </c>
      <c r="BW56" s="85">
        <v>0.94652777777777775</v>
      </c>
      <c r="BX56" s="81">
        <v>87.3</v>
      </c>
      <c r="BY56" s="53">
        <v>163</v>
      </c>
      <c r="BZ56" s="54">
        <v>38568</v>
      </c>
      <c r="CA56" s="85">
        <v>0.68402777777777779</v>
      </c>
      <c r="CB56" s="276">
        <v>90.2</v>
      </c>
      <c r="CC56" s="277">
        <v>170</v>
      </c>
      <c r="CD56" s="278">
        <v>38218</v>
      </c>
      <c r="CE56" s="279">
        <v>0.10555555555555556</v>
      </c>
      <c r="CF56" s="87">
        <v>74</v>
      </c>
      <c r="CG56" s="75">
        <v>125</v>
      </c>
      <c r="CH56" s="56">
        <v>37779</v>
      </c>
      <c r="CI56" s="86">
        <v>0.1013888888888889</v>
      </c>
      <c r="CJ56" s="344">
        <v>80.3</v>
      </c>
      <c r="CK56" s="53">
        <v>145</v>
      </c>
      <c r="CL56" s="54">
        <v>37443</v>
      </c>
      <c r="CM56" s="85">
        <v>0.47013888888888888</v>
      </c>
      <c r="CN56" s="81">
        <v>84.6</v>
      </c>
      <c r="CO56" s="53">
        <v>156</v>
      </c>
      <c r="CP56" s="54">
        <v>37016</v>
      </c>
      <c r="CQ56" s="85">
        <v>0.84791666666666676</v>
      </c>
      <c r="CR56" s="81">
        <v>86.3</v>
      </c>
      <c r="CS56" s="53">
        <v>161</v>
      </c>
      <c r="CT56" s="54">
        <v>36756</v>
      </c>
      <c r="CU56" s="85">
        <v>2.7777777777777779E-3</v>
      </c>
      <c r="CV56" s="344">
        <v>85.02</v>
      </c>
      <c r="CW56" s="345">
        <v>157</v>
      </c>
      <c r="CX56" s="54">
        <v>36280</v>
      </c>
      <c r="CY56" s="85">
        <v>0.83750000000000002</v>
      </c>
      <c r="CZ56" s="81">
        <v>86.1</v>
      </c>
      <c r="DA56" s="53">
        <v>160</v>
      </c>
      <c r="DB56" s="54">
        <v>36002</v>
      </c>
      <c r="DC56" s="85">
        <v>1.3888888888888888E-2</v>
      </c>
      <c r="DD56" s="81">
        <v>80</v>
      </c>
      <c r="DE56" s="53">
        <v>143</v>
      </c>
      <c r="DF56" s="54">
        <v>35642</v>
      </c>
      <c r="DG56" s="85">
        <v>0.92708333333333337</v>
      </c>
      <c r="DH56" s="81">
        <v>85.2</v>
      </c>
      <c r="DI56" s="53">
        <v>158</v>
      </c>
      <c r="DJ56" s="54">
        <v>35260</v>
      </c>
      <c r="DK56" s="85">
        <v>0.74861111111111101</v>
      </c>
      <c r="DL56" s="87">
        <v>82.6</v>
      </c>
      <c r="DM56" s="75">
        <v>151</v>
      </c>
      <c r="DN56" s="56">
        <v>34836</v>
      </c>
      <c r="DO56" s="86">
        <v>0.67013888888888884</v>
      </c>
      <c r="DP56" s="87">
        <v>76</v>
      </c>
      <c r="DQ56" s="75">
        <v>131</v>
      </c>
      <c r="DR56" s="56">
        <v>34507</v>
      </c>
      <c r="DS56" s="86">
        <v>0.94652777777777775</v>
      </c>
      <c r="DT56" s="103" t="s">
        <v>190</v>
      </c>
      <c r="DU56" s="176" t="s">
        <v>190</v>
      </c>
      <c r="DV56" s="218" t="s">
        <v>190</v>
      </c>
      <c r="DW56" s="86" t="s">
        <v>190</v>
      </c>
      <c r="DX56" s="87">
        <v>80.8</v>
      </c>
      <c r="DY56" s="75">
        <v>146</v>
      </c>
      <c r="DZ56" s="56">
        <v>33840</v>
      </c>
      <c r="EA56" s="76">
        <v>0.82847222222222217</v>
      </c>
      <c r="EB56" s="81">
        <v>79.599999999999994</v>
      </c>
      <c r="EC56" s="53">
        <v>142</v>
      </c>
      <c r="ED56" s="54">
        <v>33453</v>
      </c>
      <c r="EE56" s="85">
        <v>0.55069444444444449</v>
      </c>
      <c r="EF56" s="81">
        <v>78.2</v>
      </c>
      <c r="EG56" s="53">
        <v>138</v>
      </c>
      <c r="EH56" s="54">
        <v>33074</v>
      </c>
      <c r="EI56" s="242">
        <v>0.76944444444444438</v>
      </c>
      <c r="EJ56" s="346">
        <v>78.599999999999994</v>
      </c>
      <c r="EK56" s="347">
        <v>139.30000000000001</v>
      </c>
      <c r="EL56" s="348">
        <v>32727</v>
      </c>
      <c r="EM56" s="349">
        <v>0.64444444444444449</v>
      </c>
      <c r="EN56" s="346">
        <v>82.6</v>
      </c>
      <c r="EO56" s="347">
        <v>151.19999999999999</v>
      </c>
      <c r="EP56" s="350">
        <v>32283</v>
      </c>
      <c r="EQ56" s="349">
        <v>0.31180555555555556</v>
      </c>
      <c r="ER56" s="346">
        <v>83.2</v>
      </c>
      <c r="ES56" s="347">
        <v>152.69999999999999</v>
      </c>
      <c r="ET56" s="348">
        <v>32034</v>
      </c>
      <c r="EU56" s="349">
        <v>0.72777777777777775</v>
      </c>
      <c r="EV56" s="109"/>
      <c r="EW56" s="110"/>
      <c r="EX56" s="111"/>
      <c r="EY56" s="112"/>
    </row>
    <row r="57" spans="1:156" ht="13.8" thickBot="1">
      <c r="A57" s="48" t="s">
        <v>84</v>
      </c>
      <c r="B57" s="49">
        <v>1610</v>
      </c>
      <c r="C57" s="50">
        <v>1613</v>
      </c>
      <c r="D57" s="50">
        <v>1600</v>
      </c>
      <c r="E57" s="49" t="s">
        <v>85</v>
      </c>
      <c r="F57" s="51">
        <v>31926</v>
      </c>
      <c r="G57" s="52" t="s">
        <v>9</v>
      </c>
      <c r="H57" s="641">
        <f t="shared" si="0"/>
        <v>53.8</v>
      </c>
      <c r="I57" s="642">
        <f t="shared" si="5"/>
        <v>138</v>
      </c>
      <c r="J57" s="643">
        <f t="shared" si="2"/>
        <v>37080</v>
      </c>
      <c r="K57" s="699">
        <f t="shared" si="3"/>
        <v>0.76875000000000004</v>
      </c>
      <c r="L57" s="646">
        <v>51.61</v>
      </c>
      <c r="M57" s="652">
        <v>129</v>
      </c>
      <c r="N57" s="700">
        <v>44372</v>
      </c>
      <c r="O57" s="701">
        <v>0.76123842592642177</v>
      </c>
      <c r="P57" s="646">
        <v>42.82</v>
      </c>
      <c r="Q57" s="652">
        <v>80</v>
      </c>
      <c r="R57" s="700">
        <v>43975</v>
      </c>
      <c r="S57" s="701">
        <v>0.75854166666977108</v>
      </c>
      <c r="T57" s="264">
        <v>50.37</v>
      </c>
      <c r="U57" s="450">
        <v>124</v>
      </c>
      <c r="V57" s="54">
        <v>43714</v>
      </c>
      <c r="W57" s="287">
        <v>0.71388888888888891</v>
      </c>
      <c r="X57" s="578">
        <v>51.22</v>
      </c>
      <c r="Y57" s="53">
        <v>127</v>
      </c>
      <c r="Z57" s="54">
        <v>43296</v>
      </c>
      <c r="AA57" s="55">
        <v>0.78076388889166992</v>
      </c>
      <c r="AB57" s="264">
        <v>48.77</v>
      </c>
      <c r="AC57" s="532">
        <v>116</v>
      </c>
      <c r="AD57" s="54">
        <v>42863</v>
      </c>
      <c r="AE57" s="61">
        <v>0.81450231481481483</v>
      </c>
      <c r="AF57" s="340">
        <v>44.54</v>
      </c>
      <c r="AG57" s="341">
        <v>92</v>
      </c>
      <c r="AH57" s="342">
        <v>42585</v>
      </c>
      <c r="AI57" s="343">
        <v>0.85322916666666659</v>
      </c>
      <c r="AJ57" s="58">
        <v>53.42</v>
      </c>
      <c r="AK57" s="59">
        <v>136</v>
      </c>
      <c r="AL57" s="60">
        <v>42149</v>
      </c>
      <c r="AM57" s="61">
        <v>0.84327546296117362</v>
      </c>
      <c r="AN57" s="62">
        <v>47.68</v>
      </c>
      <c r="AO57" s="63">
        <v>110</v>
      </c>
      <c r="AP57" s="64">
        <v>41911</v>
      </c>
      <c r="AQ57" s="65">
        <v>0.6575925925935735</v>
      </c>
      <c r="AR57" s="184">
        <v>47.15</v>
      </c>
      <c r="AS57" s="185">
        <v>107</v>
      </c>
      <c r="AT57" s="186">
        <v>41527.72929398148</v>
      </c>
      <c r="AU57" s="187">
        <v>0.72929398147971369</v>
      </c>
      <c r="AV57" s="87">
        <v>49.57</v>
      </c>
      <c r="AW57" s="75">
        <v>120</v>
      </c>
      <c r="AX57" s="56">
        <v>41069</v>
      </c>
      <c r="AY57" s="76">
        <v>9.6527777777777768E-2</v>
      </c>
      <c r="AZ57" s="188">
        <v>47.19</v>
      </c>
      <c r="BA57" s="189">
        <v>107</v>
      </c>
      <c r="BB57" s="190">
        <v>40738</v>
      </c>
      <c r="BC57" s="191">
        <v>0.65416666666666667</v>
      </c>
      <c r="BD57" s="214">
        <v>49.16</v>
      </c>
      <c r="BE57" s="215">
        <v>118</v>
      </c>
      <c r="BF57" s="216">
        <v>40389</v>
      </c>
      <c r="BG57" s="217">
        <v>0.83018518518518514</v>
      </c>
      <c r="BH57" s="200">
        <v>46.1</v>
      </c>
      <c r="BI57" s="189">
        <v>102</v>
      </c>
      <c r="BJ57" s="190">
        <v>40015</v>
      </c>
      <c r="BK57" s="201">
        <v>4.1666666666666666E-3</v>
      </c>
      <c r="BL57" s="200">
        <v>46.67</v>
      </c>
      <c r="BM57" s="189">
        <v>105</v>
      </c>
      <c r="BN57" s="190">
        <v>39676</v>
      </c>
      <c r="BO57" s="201">
        <v>0.50902777777777775</v>
      </c>
      <c r="BP57" s="200">
        <v>45.8</v>
      </c>
      <c r="BQ57" s="189">
        <v>100</v>
      </c>
      <c r="BR57" s="190">
        <v>39196</v>
      </c>
      <c r="BS57" s="201">
        <v>0.44722222222222219</v>
      </c>
      <c r="BT57" s="200">
        <v>49.3</v>
      </c>
      <c r="BU57" s="189">
        <v>118</v>
      </c>
      <c r="BV57" s="190">
        <v>38930</v>
      </c>
      <c r="BW57" s="201">
        <v>0.83263888888888893</v>
      </c>
      <c r="BX57" s="200">
        <v>47.4</v>
      </c>
      <c r="BY57" s="189">
        <v>108</v>
      </c>
      <c r="BZ57" s="190">
        <v>38513</v>
      </c>
      <c r="CA57" s="201">
        <v>0.62430555555555556</v>
      </c>
      <c r="CB57" s="200">
        <v>52</v>
      </c>
      <c r="CC57" s="189">
        <v>130</v>
      </c>
      <c r="CD57" s="190">
        <v>38217</v>
      </c>
      <c r="CE57" s="201">
        <v>0.88263888888888886</v>
      </c>
      <c r="CF57" s="149">
        <v>47.53</v>
      </c>
      <c r="CG57" s="150">
        <v>109</v>
      </c>
      <c r="CH57" s="151">
        <v>37863</v>
      </c>
      <c r="CI57" s="152">
        <v>0.74722222222222223</v>
      </c>
      <c r="CJ57" s="149">
        <v>44.17</v>
      </c>
      <c r="CK57" s="150">
        <v>89</v>
      </c>
      <c r="CL57" s="151">
        <v>37411</v>
      </c>
      <c r="CM57" s="152">
        <v>4.8611111111111112E-3</v>
      </c>
      <c r="CN57" s="224">
        <v>53.8</v>
      </c>
      <c r="CO57" s="225">
        <v>138</v>
      </c>
      <c r="CP57" s="226">
        <v>37080</v>
      </c>
      <c r="CQ57" s="233">
        <v>0.76875000000000004</v>
      </c>
      <c r="CR57" s="200">
        <v>48.1</v>
      </c>
      <c r="CS57" s="189">
        <v>112</v>
      </c>
      <c r="CT57" s="190">
        <v>36755</v>
      </c>
      <c r="CU57" s="201">
        <v>0.77222222222222225</v>
      </c>
      <c r="CV57" s="200">
        <v>11.8</v>
      </c>
      <c r="CW57" s="189">
        <v>100</v>
      </c>
      <c r="CX57" s="190">
        <v>36280</v>
      </c>
      <c r="CY57" s="201">
        <v>0.58819444444444446</v>
      </c>
      <c r="CZ57" s="200">
        <v>50.9</v>
      </c>
      <c r="DA57" s="189">
        <v>126</v>
      </c>
      <c r="DB57" s="190">
        <v>36001</v>
      </c>
      <c r="DC57" s="201">
        <v>0.8569444444444444</v>
      </c>
      <c r="DD57" s="200">
        <v>49.2</v>
      </c>
      <c r="DE57" s="189">
        <v>118</v>
      </c>
      <c r="DF57" s="190">
        <v>35639</v>
      </c>
      <c r="DG57" s="201">
        <v>0.79583333333333339</v>
      </c>
      <c r="DH57" s="200">
        <v>48.5</v>
      </c>
      <c r="DI57" s="189">
        <v>114</v>
      </c>
      <c r="DJ57" s="190">
        <v>35202</v>
      </c>
      <c r="DK57" s="201">
        <v>0.45555555555555555</v>
      </c>
      <c r="DL57" s="149">
        <v>47.2</v>
      </c>
      <c r="DM57" s="150">
        <v>107</v>
      </c>
      <c r="DN57" s="151">
        <v>34845</v>
      </c>
      <c r="DO57" s="152">
        <v>0.92152777777777783</v>
      </c>
      <c r="DP57" s="149">
        <v>43.6</v>
      </c>
      <c r="DQ57" s="150">
        <v>86</v>
      </c>
      <c r="DR57" s="151">
        <v>34507</v>
      </c>
      <c r="DS57" s="152">
        <v>0.8208333333333333</v>
      </c>
      <c r="DT57" s="149">
        <v>42.7</v>
      </c>
      <c r="DU57" s="150">
        <v>80</v>
      </c>
      <c r="DV57" s="151">
        <v>34139</v>
      </c>
      <c r="DW57" s="152">
        <v>0.8305555555555556</v>
      </c>
      <c r="DX57" s="149">
        <v>46.1</v>
      </c>
      <c r="DY57" s="150">
        <v>102</v>
      </c>
      <c r="DZ57" s="151">
        <v>33840</v>
      </c>
      <c r="EA57" s="213">
        <v>0.72361111111111109</v>
      </c>
      <c r="EB57" s="200">
        <v>48.5</v>
      </c>
      <c r="EC57" s="189">
        <v>114</v>
      </c>
      <c r="ED57" s="190">
        <v>33453</v>
      </c>
      <c r="EE57" s="201">
        <v>0.47986111111111113</v>
      </c>
      <c r="EF57" s="200">
        <v>47.7</v>
      </c>
      <c r="EG57" s="189">
        <v>110</v>
      </c>
      <c r="EH57" s="190">
        <v>33074</v>
      </c>
      <c r="EI57" s="204">
        <v>0.65763888888888888</v>
      </c>
      <c r="EJ57" s="346">
        <v>53</v>
      </c>
      <c r="EK57" s="347">
        <v>134.80000000000001</v>
      </c>
      <c r="EL57" s="348">
        <v>32662</v>
      </c>
      <c r="EM57" s="349">
        <v>0.70972222222222225</v>
      </c>
      <c r="EN57" s="346">
        <v>48.5</v>
      </c>
      <c r="EO57" s="347">
        <v>114.4</v>
      </c>
      <c r="EP57" s="350">
        <v>32372</v>
      </c>
      <c r="EQ57" s="349">
        <v>0.78472222222222221</v>
      </c>
      <c r="ER57" s="346">
        <v>1.5</v>
      </c>
      <c r="ES57" s="347" t="s">
        <v>190</v>
      </c>
      <c r="ET57" s="350">
        <v>32011</v>
      </c>
      <c r="EU57" s="351">
        <v>0.12361111111111112</v>
      </c>
      <c r="EV57" s="94"/>
      <c r="EW57" s="95"/>
      <c r="EX57" s="96"/>
      <c r="EY57" s="97"/>
      <c r="EZ57" s="47"/>
    </row>
    <row r="58" spans="1:156" ht="13.8" thickBot="1">
      <c r="A58" s="48" t="s">
        <v>86</v>
      </c>
      <c r="B58" s="49">
        <v>1620</v>
      </c>
      <c r="C58" s="50">
        <v>1623</v>
      </c>
      <c r="D58" s="50"/>
      <c r="E58" s="49" t="s">
        <v>175</v>
      </c>
      <c r="F58" s="51">
        <v>32562</v>
      </c>
      <c r="G58" s="52" t="s">
        <v>2</v>
      </c>
      <c r="H58" s="641">
        <f t="shared" si="0"/>
        <v>63.76</v>
      </c>
      <c r="I58" s="642">
        <f t="shared" si="5"/>
        <v>1985</v>
      </c>
      <c r="J58" s="643">
        <f t="shared" si="2"/>
        <v>43223</v>
      </c>
      <c r="K58" s="699">
        <f t="shared" si="3"/>
        <v>0.21728009259095415</v>
      </c>
      <c r="L58" s="646">
        <v>54.42</v>
      </c>
      <c r="M58" s="652">
        <v>63</v>
      </c>
      <c r="N58" s="700">
        <v>44382</v>
      </c>
      <c r="O58" s="701">
        <v>0.73369212963007158</v>
      </c>
      <c r="P58" s="646">
        <v>52.24</v>
      </c>
      <c r="Q58" s="652">
        <v>43</v>
      </c>
      <c r="R58" s="700">
        <v>43975</v>
      </c>
      <c r="S58" s="701">
        <v>0.72952546296437504</v>
      </c>
      <c r="T58" s="264">
        <v>52.38</v>
      </c>
      <c r="U58" s="450">
        <v>45</v>
      </c>
      <c r="V58" s="54">
        <v>43685</v>
      </c>
      <c r="W58" s="287">
        <v>0.83263888888888893</v>
      </c>
      <c r="X58" s="580">
        <v>63.76</v>
      </c>
      <c r="Y58" s="277">
        <v>1985</v>
      </c>
      <c r="Z58" s="278">
        <v>43223</v>
      </c>
      <c r="AA58" s="329">
        <v>0.21728009259095415</v>
      </c>
      <c r="AB58" s="264">
        <v>55.19</v>
      </c>
      <c r="AC58" s="532">
        <v>68</v>
      </c>
      <c r="AD58" s="54">
        <v>42942</v>
      </c>
      <c r="AE58" s="61">
        <v>0.95858796296296289</v>
      </c>
      <c r="AF58" s="724">
        <v>55.45</v>
      </c>
      <c r="AG58" s="245">
        <v>70</v>
      </c>
      <c r="AH58" s="56">
        <v>42527</v>
      </c>
      <c r="AI58" s="57">
        <v>0.74820601852115942</v>
      </c>
      <c r="AJ58" s="58">
        <v>55.8</v>
      </c>
      <c r="AK58" s="59">
        <v>72</v>
      </c>
      <c r="AL58" s="60">
        <v>42226</v>
      </c>
      <c r="AM58" s="61">
        <v>0.62211805555853061</v>
      </c>
      <c r="AN58" s="62">
        <v>54.62</v>
      </c>
      <c r="AO58" s="63">
        <v>64</v>
      </c>
      <c r="AP58" s="64">
        <v>41782</v>
      </c>
      <c r="AQ58" s="65">
        <v>0.76950231481168885</v>
      </c>
      <c r="AR58" s="184">
        <v>54.07</v>
      </c>
      <c r="AS58" s="185">
        <v>60</v>
      </c>
      <c r="AT58" s="186">
        <v>41529.174004629633</v>
      </c>
      <c r="AU58" s="187">
        <v>0.17400462963269092</v>
      </c>
      <c r="AV58" s="87">
        <v>55.96</v>
      </c>
      <c r="AW58" s="75">
        <v>73</v>
      </c>
      <c r="AX58" s="56">
        <v>41067</v>
      </c>
      <c r="AY58" s="76">
        <v>5.7638888888888885E-2</v>
      </c>
      <c r="AZ58" s="188">
        <v>57.1</v>
      </c>
      <c r="BA58" s="189">
        <v>86</v>
      </c>
      <c r="BB58" s="190">
        <v>40738</v>
      </c>
      <c r="BC58" s="191">
        <v>0.64861111111111114</v>
      </c>
      <c r="BD58" s="214">
        <v>54.09</v>
      </c>
      <c r="BE58" s="215">
        <v>60</v>
      </c>
      <c r="BF58" s="216">
        <v>40341</v>
      </c>
      <c r="BG58" s="217">
        <v>4.8738425925925921E-2</v>
      </c>
      <c r="BH58" s="81">
        <v>54.54</v>
      </c>
      <c r="BI58" s="53">
        <v>63</v>
      </c>
      <c r="BJ58" s="54">
        <v>39957</v>
      </c>
      <c r="BK58" s="85">
        <v>0.68055555555555547</v>
      </c>
      <c r="BL58" s="81">
        <v>54.01</v>
      </c>
      <c r="BM58" s="53">
        <v>59</v>
      </c>
      <c r="BN58" s="54">
        <v>39676</v>
      </c>
      <c r="BO58" s="85">
        <v>0.4513888888888889</v>
      </c>
      <c r="BP58" s="569">
        <v>62.2</v>
      </c>
      <c r="BQ58" s="570">
        <v>863</v>
      </c>
      <c r="BR58" s="571">
        <v>39330</v>
      </c>
      <c r="BS58" s="572">
        <v>0.49861111111111112</v>
      </c>
      <c r="BT58" s="200">
        <v>55.3</v>
      </c>
      <c r="BU58" s="189">
        <v>69</v>
      </c>
      <c r="BV58" s="190">
        <v>38900</v>
      </c>
      <c r="BW58" s="201">
        <v>0.75069444444444444</v>
      </c>
      <c r="BX58" s="200">
        <v>57.1</v>
      </c>
      <c r="BY58" s="189">
        <v>88</v>
      </c>
      <c r="BZ58" s="190">
        <v>38506</v>
      </c>
      <c r="CA58" s="201">
        <v>0.71319444444444446</v>
      </c>
      <c r="CB58" s="200">
        <v>54.4</v>
      </c>
      <c r="CC58" s="189">
        <v>62</v>
      </c>
      <c r="CD58" s="190">
        <v>38157</v>
      </c>
      <c r="CE58" s="201">
        <v>6.9444444444444447E-4</v>
      </c>
      <c r="CF58" s="149">
        <v>55.26</v>
      </c>
      <c r="CG58" s="150">
        <v>69</v>
      </c>
      <c r="CH58" s="151">
        <v>37790</v>
      </c>
      <c r="CI58" s="152">
        <v>0.79513888888888884</v>
      </c>
      <c r="CJ58" s="149">
        <v>54.42</v>
      </c>
      <c r="CK58" s="150">
        <v>95</v>
      </c>
      <c r="CL58" s="151">
        <v>37447</v>
      </c>
      <c r="CM58" s="152">
        <v>0.72777777777777775</v>
      </c>
      <c r="CN58" s="200">
        <v>7</v>
      </c>
      <c r="CO58" s="189">
        <v>120</v>
      </c>
      <c r="CP58" s="190">
        <v>37095</v>
      </c>
      <c r="CQ58" s="201">
        <v>0.7006944444444444</v>
      </c>
      <c r="CR58" s="81">
        <v>57.2</v>
      </c>
      <c r="CS58" s="53">
        <v>139</v>
      </c>
      <c r="CT58" s="54">
        <v>36755</v>
      </c>
      <c r="CU58" s="85">
        <v>0.70277777777777783</v>
      </c>
      <c r="CV58" s="200">
        <v>54.83</v>
      </c>
      <c r="CW58" s="189">
        <v>106</v>
      </c>
      <c r="CX58" s="190">
        <v>36360</v>
      </c>
      <c r="CY58" s="201">
        <v>0.7319444444444444</v>
      </c>
      <c r="CZ58" s="200">
        <v>52.7</v>
      </c>
      <c r="DA58" s="189">
        <v>59</v>
      </c>
      <c r="DB58" s="190">
        <v>36001</v>
      </c>
      <c r="DC58" s="201">
        <v>0.79305555555555562</v>
      </c>
      <c r="DD58" s="200">
        <v>54.1</v>
      </c>
      <c r="DE58" s="189">
        <v>88</v>
      </c>
      <c r="DF58" s="190">
        <v>35642</v>
      </c>
      <c r="DG58" s="201">
        <v>0.69027777777777777</v>
      </c>
      <c r="DH58" s="200">
        <v>52.19</v>
      </c>
      <c r="DI58" s="189">
        <v>49</v>
      </c>
      <c r="DJ58" s="190">
        <v>35299</v>
      </c>
      <c r="DK58" s="201">
        <v>0.70277777777777783</v>
      </c>
      <c r="DL58" s="149">
        <v>51.3</v>
      </c>
      <c r="DM58" s="150">
        <v>31</v>
      </c>
      <c r="DN58" s="151">
        <v>34895</v>
      </c>
      <c r="DO58" s="152">
        <v>0.95416666666666661</v>
      </c>
      <c r="DP58" s="149">
        <v>51</v>
      </c>
      <c r="DQ58" s="150">
        <v>25</v>
      </c>
      <c r="DR58" s="151">
        <v>34486</v>
      </c>
      <c r="DS58" s="152">
        <v>0.88263888888888886</v>
      </c>
      <c r="DT58" s="103" t="s">
        <v>190</v>
      </c>
      <c r="DU58" s="176" t="s">
        <v>190</v>
      </c>
      <c r="DV58" s="218" t="s">
        <v>190</v>
      </c>
      <c r="DW58" s="152" t="s">
        <v>190</v>
      </c>
      <c r="DX58" s="103" t="s">
        <v>190</v>
      </c>
      <c r="DY58" s="176" t="s">
        <v>190</v>
      </c>
      <c r="DZ58" s="218" t="s">
        <v>190</v>
      </c>
      <c r="EA58" s="213" t="s">
        <v>190</v>
      </c>
      <c r="EB58" s="87" t="s">
        <v>190</v>
      </c>
      <c r="EC58" s="176" t="s">
        <v>190</v>
      </c>
      <c r="ED58" s="218" t="s">
        <v>190</v>
      </c>
      <c r="EE58" s="152" t="s">
        <v>190</v>
      </c>
      <c r="EF58" s="103" t="s">
        <v>190</v>
      </c>
      <c r="EG58" s="176" t="s">
        <v>190</v>
      </c>
      <c r="EH58" s="218" t="s">
        <v>190</v>
      </c>
      <c r="EI58" s="152" t="s">
        <v>190</v>
      </c>
      <c r="EJ58" s="89" t="s">
        <v>190</v>
      </c>
      <c r="EK58" s="90" t="s">
        <v>190</v>
      </c>
      <c r="EL58" s="91" t="s">
        <v>190</v>
      </c>
      <c r="EM58" s="205" t="s">
        <v>190</v>
      </c>
      <c r="EN58" s="94"/>
      <c r="EO58" s="95"/>
      <c r="EP58" s="96"/>
      <c r="EQ58" s="97"/>
      <c r="ER58" s="94"/>
      <c r="ES58" s="95"/>
      <c r="ET58" s="96"/>
      <c r="EU58" s="97"/>
      <c r="EV58" s="94"/>
      <c r="EW58" s="95"/>
      <c r="EX58" s="96"/>
      <c r="EY58" s="97"/>
      <c r="EZ58" s="47"/>
    </row>
    <row r="59" spans="1:156" ht="13.8" thickBot="1">
      <c r="A59" s="48" t="s">
        <v>87</v>
      </c>
      <c r="B59" s="49">
        <v>1630</v>
      </c>
      <c r="C59" s="50">
        <v>1629</v>
      </c>
      <c r="D59" s="50">
        <v>600</v>
      </c>
      <c r="E59" s="49" t="s">
        <v>168</v>
      </c>
      <c r="F59" s="51">
        <v>32946</v>
      </c>
      <c r="G59" s="52" t="s">
        <v>9</v>
      </c>
      <c r="H59" s="641">
        <f t="shared" si="0"/>
        <v>7.27</v>
      </c>
      <c r="I59" s="642">
        <f t="shared" si="5"/>
        <v>6120</v>
      </c>
      <c r="J59" s="643">
        <f t="shared" si="2"/>
        <v>34854</v>
      </c>
      <c r="K59" s="699">
        <f t="shared" si="3"/>
        <v>0.78194444444444444</v>
      </c>
      <c r="L59" s="551"/>
      <c r="M59" s="538"/>
      <c r="N59" s="273"/>
      <c r="O59" s="739"/>
      <c r="P59" s="551"/>
      <c r="Q59" s="538"/>
      <c r="R59" s="273"/>
      <c r="S59" s="640"/>
      <c r="T59" s="592"/>
      <c r="U59" s="593"/>
      <c r="V59" s="593"/>
      <c r="W59" s="609"/>
      <c r="X59" s="585"/>
      <c r="Y59" s="593"/>
      <c r="Z59" s="593"/>
      <c r="AA59" s="594"/>
      <c r="AB59" s="285"/>
      <c r="AC59" s="286"/>
      <c r="AD59" s="222" t="s">
        <v>288</v>
      </c>
      <c r="AE59" s="55"/>
      <c r="AF59" s="352"/>
      <c r="AG59" s="286"/>
      <c r="AH59" s="222" t="s">
        <v>261</v>
      </c>
      <c r="AI59" s="352"/>
      <c r="AJ59" s="58">
        <v>6.23</v>
      </c>
      <c r="AK59" s="59">
        <v>5553</v>
      </c>
      <c r="AL59" s="60">
        <v>42160</v>
      </c>
      <c r="AM59" s="61">
        <v>0.92074074073752854</v>
      </c>
      <c r="AN59" s="62">
        <v>3.84</v>
      </c>
      <c r="AO59" s="63">
        <v>1805</v>
      </c>
      <c r="AP59" s="64">
        <v>41798</v>
      </c>
      <c r="AQ59" s="65">
        <v>0.85395833333313931</v>
      </c>
      <c r="AR59" s="184">
        <v>3.33</v>
      </c>
      <c r="AS59" s="185">
        <v>1182</v>
      </c>
      <c r="AT59" s="186">
        <v>41529.202615740738</v>
      </c>
      <c r="AU59" s="187">
        <v>0.20261574073811062</v>
      </c>
      <c r="AV59" s="87">
        <v>4.29</v>
      </c>
      <c r="AW59" s="75">
        <v>2543</v>
      </c>
      <c r="AX59" s="56">
        <v>41067</v>
      </c>
      <c r="AY59" s="76">
        <v>5.6944444444444443E-2</v>
      </c>
      <c r="AZ59" s="188">
        <v>4.8099999999999996</v>
      </c>
      <c r="BA59" s="189">
        <v>3512</v>
      </c>
      <c r="BB59" s="190">
        <v>40738</v>
      </c>
      <c r="BC59" s="191">
        <v>0.69027777777777777</v>
      </c>
      <c r="BD59" s="214">
        <v>4.4400000000000004</v>
      </c>
      <c r="BE59" s="215">
        <v>2781</v>
      </c>
      <c r="BF59" s="216">
        <v>40291</v>
      </c>
      <c r="BG59" s="217">
        <v>0.51965277777777785</v>
      </c>
      <c r="BH59" s="200">
        <v>4.58</v>
      </c>
      <c r="BI59" s="189">
        <v>3041</v>
      </c>
      <c r="BJ59" s="190">
        <v>39966</v>
      </c>
      <c r="BK59" s="201">
        <v>0.46875</v>
      </c>
      <c r="BL59" s="200">
        <v>3.69</v>
      </c>
      <c r="BM59" s="189">
        <v>1607</v>
      </c>
      <c r="BN59" s="190">
        <v>39676</v>
      </c>
      <c r="BO59" s="201">
        <v>0.75486111111111109</v>
      </c>
      <c r="BP59" s="200">
        <v>4.7</v>
      </c>
      <c r="BQ59" s="189">
        <v>3363</v>
      </c>
      <c r="BR59" s="190">
        <v>39203</v>
      </c>
      <c r="BS59" s="201">
        <v>0.91666666666666663</v>
      </c>
      <c r="BT59" s="200">
        <v>3.2</v>
      </c>
      <c r="BU59" s="189">
        <v>1040</v>
      </c>
      <c r="BV59" s="190">
        <v>38942</v>
      </c>
      <c r="BW59" s="201">
        <v>0.86597222222222225</v>
      </c>
      <c r="BX59" s="200">
        <v>3.1</v>
      </c>
      <c r="BY59" s="189">
        <v>930</v>
      </c>
      <c r="BZ59" s="190">
        <v>38568</v>
      </c>
      <c r="CA59" s="201">
        <v>0.62916666666666665</v>
      </c>
      <c r="CB59" s="200">
        <v>3.93</v>
      </c>
      <c r="CC59" s="189">
        <v>1930</v>
      </c>
      <c r="CD59" s="190">
        <v>38218</v>
      </c>
      <c r="CE59" s="201">
        <v>1.1111111111111112E-2</v>
      </c>
      <c r="CF59" s="149">
        <v>3.12</v>
      </c>
      <c r="CG59" s="332">
        <v>1019</v>
      </c>
      <c r="CH59" s="333">
        <v>37735</v>
      </c>
      <c r="CI59" s="201">
        <v>0.18888888888888888</v>
      </c>
      <c r="CJ59" s="200">
        <v>2.8</v>
      </c>
      <c r="CK59" s="189">
        <v>760</v>
      </c>
      <c r="CL59" s="190">
        <v>37443</v>
      </c>
      <c r="CM59" s="201">
        <v>0.5229166666666667</v>
      </c>
      <c r="CN59" s="200">
        <v>4.4000000000000004</v>
      </c>
      <c r="CO59" s="189">
        <v>2728</v>
      </c>
      <c r="CP59" s="190">
        <v>37080</v>
      </c>
      <c r="CQ59" s="201">
        <v>0.7270833333333333</v>
      </c>
      <c r="CR59" s="200">
        <v>4.0999999999999996</v>
      </c>
      <c r="CS59" s="189">
        <v>2300</v>
      </c>
      <c r="CT59" s="190">
        <v>36755</v>
      </c>
      <c r="CU59" s="201">
        <v>0.73472222222222217</v>
      </c>
      <c r="CV59" s="200">
        <v>4.76</v>
      </c>
      <c r="CW59" s="189">
        <v>3510</v>
      </c>
      <c r="CX59" s="190">
        <v>36377</v>
      </c>
      <c r="CY59" s="201">
        <v>2.0833333333333333E-3</v>
      </c>
      <c r="CZ59" s="200">
        <v>5.9</v>
      </c>
      <c r="DA59" s="189">
        <v>5386</v>
      </c>
      <c r="DB59" s="190">
        <v>36001</v>
      </c>
      <c r="DC59" s="201">
        <v>0.8</v>
      </c>
      <c r="DD59" s="200">
        <v>4</v>
      </c>
      <c r="DE59" s="189">
        <v>2168</v>
      </c>
      <c r="DF59" s="190">
        <v>35642</v>
      </c>
      <c r="DG59" s="201">
        <v>0.7055555555555556</v>
      </c>
      <c r="DH59" s="149">
        <v>3.71</v>
      </c>
      <c r="DI59" s="150">
        <v>1633</v>
      </c>
      <c r="DJ59" s="151">
        <v>35211</v>
      </c>
      <c r="DK59" s="152">
        <v>0.58263888888888882</v>
      </c>
      <c r="DL59" s="224">
        <v>7.27</v>
      </c>
      <c r="DM59" s="225">
        <v>6120</v>
      </c>
      <c r="DN59" s="226">
        <v>34854</v>
      </c>
      <c r="DO59" s="233">
        <v>0.78194444444444444</v>
      </c>
      <c r="DP59" s="149">
        <v>3</v>
      </c>
      <c r="DQ59" s="150">
        <v>855</v>
      </c>
      <c r="DR59" s="151">
        <v>34487</v>
      </c>
      <c r="DS59" s="152">
        <v>4.3055555555555562E-2</v>
      </c>
      <c r="DT59" s="149">
        <v>3.04</v>
      </c>
      <c r="DU59" s="150">
        <v>892</v>
      </c>
      <c r="DV59" s="151">
        <v>34138</v>
      </c>
      <c r="DW59" s="152">
        <v>7.6388888888888886E-3</v>
      </c>
      <c r="DX59" s="200">
        <v>4.3899999999999997</v>
      </c>
      <c r="DY59" s="189">
        <v>2692</v>
      </c>
      <c r="DZ59" s="190">
        <v>33840</v>
      </c>
      <c r="EA59" s="191">
        <v>0.7</v>
      </c>
      <c r="EB59" s="200">
        <v>5</v>
      </c>
      <c r="EC59" s="189">
        <v>3930</v>
      </c>
      <c r="ED59" s="190">
        <v>33390</v>
      </c>
      <c r="EE59" s="201">
        <v>0.8618055555555556</v>
      </c>
      <c r="EF59" s="265"/>
      <c r="EG59" s="266"/>
      <c r="EH59" s="267"/>
      <c r="EI59" s="272"/>
      <c r="EJ59" s="94"/>
      <c r="EK59" s="95"/>
      <c r="EL59" s="219"/>
      <c r="EM59" s="97"/>
      <c r="EN59" s="94"/>
      <c r="EO59" s="95"/>
      <c r="EP59" s="96"/>
      <c r="EQ59" s="97"/>
      <c r="ER59" s="94"/>
      <c r="ES59" s="95"/>
      <c r="ET59" s="96"/>
      <c r="EU59" s="97"/>
      <c r="EV59" s="94"/>
      <c r="EW59" s="95"/>
      <c r="EX59" s="96"/>
      <c r="EY59" s="97"/>
      <c r="EZ59" s="47"/>
    </row>
    <row r="60" spans="1:156" ht="13.8" thickBot="1">
      <c r="A60" s="48" t="s">
        <v>88</v>
      </c>
      <c r="B60" s="49">
        <v>1640</v>
      </c>
      <c r="C60" s="50">
        <v>1643</v>
      </c>
      <c r="D60" s="50"/>
      <c r="E60" s="49" t="s">
        <v>167</v>
      </c>
      <c r="F60" s="51">
        <v>35936</v>
      </c>
      <c r="G60" s="52" t="s">
        <v>2</v>
      </c>
      <c r="H60" s="641">
        <f t="shared" si="0"/>
        <v>15.3</v>
      </c>
      <c r="I60" s="642">
        <f t="shared" si="5"/>
        <v>4657</v>
      </c>
      <c r="J60" s="643">
        <f t="shared" si="2"/>
        <v>39210</v>
      </c>
      <c r="K60" s="699">
        <f t="shared" si="3"/>
        <v>3.1944444444444449E-2</v>
      </c>
      <c r="L60" s="551"/>
      <c r="M60" s="538"/>
      <c r="N60" s="273"/>
      <c r="O60" s="739"/>
      <c r="P60" s="551"/>
      <c r="Q60" s="538"/>
      <c r="R60" s="273"/>
      <c r="S60" s="640"/>
      <c r="T60" s="592"/>
      <c r="U60" s="593"/>
      <c r="V60" s="593"/>
      <c r="W60" s="609"/>
      <c r="X60" s="585"/>
      <c r="Y60" s="593"/>
      <c r="Z60" s="593"/>
      <c r="AA60" s="594"/>
      <c r="AB60" s="285"/>
      <c r="AC60" s="286"/>
      <c r="AD60" s="222" t="s">
        <v>288</v>
      </c>
      <c r="AE60" s="55"/>
      <c r="AF60" s="352"/>
      <c r="AG60" s="286"/>
      <c r="AH60" s="222" t="s">
        <v>261</v>
      </c>
      <c r="AI60" s="352"/>
      <c r="AJ60" s="353"/>
      <c r="AK60" s="286"/>
      <c r="AL60" s="222" t="s">
        <v>238</v>
      </c>
      <c r="AM60" s="55"/>
      <c r="AN60" s="62"/>
      <c r="AO60" s="63"/>
      <c r="AP60" s="64"/>
      <c r="AQ60" s="65"/>
      <c r="AR60" s="184">
        <v>0</v>
      </c>
      <c r="AS60" s="185">
        <v>0</v>
      </c>
      <c r="AT60" s="186" t="s">
        <v>179</v>
      </c>
      <c r="AU60" s="187"/>
      <c r="AV60" s="70"/>
      <c r="AW60" s="75"/>
      <c r="AX60" s="56"/>
      <c r="AY60" s="76"/>
      <c r="AZ60" s="188">
        <v>13.9</v>
      </c>
      <c r="BA60" s="189">
        <v>1727</v>
      </c>
      <c r="BB60" s="190">
        <v>40738</v>
      </c>
      <c r="BC60" s="191">
        <v>0.64861111111111114</v>
      </c>
      <c r="BD60" s="214">
        <v>13.75</v>
      </c>
      <c r="BE60" s="215">
        <v>1526</v>
      </c>
      <c r="BF60" s="216">
        <v>40295</v>
      </c>
      <c r="BG60" s="217">
        <v>0.8197106481481482</v>
      </c>
      <c r="BH60" s="81">
        <v>10.9</v>
      </c>
      <c r="BI60" s="53">
        <v>84</v>
      </c>
      <c r="BJ60" s="54">
        <v>39908</v>
      </c>
      <c r="BK60" s="85">
        <v>0.8340277777777777</v>
      </c>
      <c r="BL60" s="81">
        <v>13.16</v>
      </c>
      <c r="BM60" s="53">
        <v>908</v>
      </c>
      <c r="BN60" s="54">
        <v>39676</v>
      </c>
      <c r="BO60" s="85">
        <v>0.59444444444444444</v>
      </c>
      <c r="BP60" s="224">
        <v>15.3</v>
      </c>
      <c r="BQ60" s="225">
        <v>4657</v>
      </c>
      <c r="BR60" s="226">
        <v>39210</v>
      </c>
      <c r="BS60" s="233">
        <v>3.1944444444444449E-2</v>
      </c>
      <c r="BT60" s="200">
        <v>13.6</v>
      </c>
      <c r="BU60" s="189">
        <v>1288</v>
      </c>
      <c r="BV60" s="190">
        <v>38909</v>
      </c>
      <c r="BW60" s="201">
        <v>0.55138888888888882</v>
      </c>
      <c r="BX60" s="149">
        <v>13.37</v>
      </c>
      <c r="BY60" s="150">
        <v>1099</v>
      </c>
      <c r="BZ60" s="151">
        <v>38503</v>
      </c>
      <c r="CA60" s="152">
        <v>0.61527777777777781</v>
      </c>
      <c r="CB60" s="200">
        <v>13.46</v>
      </c>
      <c r="CC60" s="189">
        <v>1190</v>
      </c>
      <c r="CD60" s="190">
        <v>38218</v>
      </c>
      <c r="CE60" s="201">
        <v>1.0416666666666666E-2</v>
      </c>
      <c r="CF60" s="149">
        <v>12.91</v>
      </c>
      <c r="CG60" s="150">
        <v>715</v>
      </c>
      <c r="CH60" s="151">
        <v>37831</v>
      </c>
      <c r="CI60" s="152">
        <v>0.75</v>
      </c>
      <c r="CJ60" s="200">
        <v>12.6</v>
      </c>
      <c r="CK60" s="189">
        <v>530</v>
      </c>
      <c r="CL60" s="190">
        <v>37443</v>
      </c>
      <c r="CM60" s="201">
        <v>0.4381944444444445</v>
      </c>
      <c r="CN60" s="200">
        <v>13.8</v>
      </c>
      <c r="CO60" s="150">
        <v>1539</v>
      </c>
      <c r="CP60" s="190">
        <v>37095</v>
      </c>
      <c r="CQ60" s="201">
        <v>0.6972222222222223</v>
      </c>
      <c r="CR60" s="200">
        <v>13.9</v>
      </c>
      <c r="CS60" s="189">
        <v>1700</v>
      </c>
      <c r="CT60" s="190">
        <v>36755</v>
      </c>
      <c r="CU60" s="201">
        <v>0.71805555555555556</v>
      </c>
      <c r="CV60" s="81">
        <v>14.22</v>
      </c>
      <c r="CW60" s="53">
        <v>2220</v>
      </c>
      <c r="CX60" s="54">
        <v>36309</v>
      </c>
      <c r="CY60" s="85">
        <v>0.4375</v>
      </c>
      <c r="CZ60" s="200">
        <v>13.5</v>
      </c>
      <c r="DA60" s="189">
        <v>1277</v>
      </c>
      <c r="DB60" s="190">
        <v>36001</v>
      </c>
      <c r="DC60" s="201">
        <v>0.97986111111111107</v>
      </c>
      <c r="DD60" s="265"/>
      <c r="DE60" s="266"/>
      <c r="DF60" s="267"/>
      <c r="DG60" s="268"/>
      <c r="DH60" s="265"/>
      <c r="DI60" s="266"/>
      <c r="DJ60" s="267"/>
      <c r="DK60" s="268"/>
      <c r="DL60" s="265" t="s">
        <v>179</v>
      </c>
      <c r="DM60" s="266"/>
      <c r="DN60" s="267"/>
      <c r="DO60" s="268"/>
      <c r="DP60" s="265"/>
      <c r="DQ60" s="266"/>
      <c r="DR60" s="267"/>
      <c r="DS60" s="268"/>
      <c r="DT60" s="265"/>
      <c r="DU60" s="266"/>
      <c r="DV60" s="267"/>
      <c r="DW60" s="268"/>
      <c r="DX60" s="200">
        <v>5.53</v>
      </c>
      <c r="DY60" s="189">
        <v>1113</v>
      </c>
      <c r="DZ60" s="190">
        <v>33840</v>
      </c>
      <c r="EA60" s="191">
        <v>0.71944444444444444</v>
      </c>
      <c r="EB60" s="265"/>
      <c r="EC60" s="266"/>
      <c r="ED60" s="267"/>
      <c r="EE60" s="268"/>
      <c r="EF60" s="265"/>
      <c r="EG60" s="266"/>
      <c r="EH60" s="267"/>
      <c r="EI60" s="272"/>
      <c r="EJ60" s="94"/>
      <c r="EK60" s="95"/>
      <c r="EL60" s="219"/>
      <c r="EM60" s="97"/>
      <c r="EN60" s="94"/>
      <c r="EO60" s="95"/>
      <c r="EP60" s="96"/>
      <c r="EQ60" s="97"/>
      <c r="ER60" s="94"/>
      <c r="ES60" s="95"/>
      <c r="ET60" s="96"/>
      <c r="EU60" s="97"/>
      <c r="EV60" s="94"/>
      <c r="EW60" s="95"/>
      <c r="EX60" s="96"/>
      <c r="EY60" s="97"/>
      <c r="EZ60" s="47"/>
    </row>
    <row r="61" spans="1:156" ht="13.8" thickBot="1">
      <c r="A61" s="48" t="s">
        <v>89</v>
      </c>
      <c r="B61" s="49">
        <v>1650</v>
      </c>
      <c r="C61" s="50">
        <v>1649</v>
      </c>
      <c r="D61" s="50">
        <v>1420</v>
      </c>
      <c r="E61" s="49" t="s">
        <v>166</v>
      </c>
      <c r="F61" s="51">
        <v>35894</v>
      </c>
      <c r="G61" s="52" t="s">
        <v>9</v>
      </c>
      <c r="H61" s="641">
        <f t="shared" si="0"/>
        <v>11.57</v>
      </c>
      <c r="I61" s="642">
        <f t="shared" si="5"/>
        <v>14942</v>
      </c>
      <c r="J61" s="643">
        <f t="shared" si="2"/>
        <v>42179</v>
      </c>
      <c r="K61" s="699">
        <f t="shared" si="3"/>
        <v>0.77197916666773381</v>
      </c>
      <c r="L61" s="646">
        <v>7.06</v>
      </c>
      <c r="M61" s="652">
        <v>3302</v>
      </c>
      <c r="N61" s="700">
        <v>44373</v>
      </c>
      <c r="O61" s="701">
        <v>4.8043981478258502E-2</v>
      </c>
      <c r="P61" s="646">
        <v>6.61</v>
      </c>
      <c r="Q61" s="652">
        <v>2762</v>
      </c>
      <c r="R61" s="700">
        <v>43975</v>
      </c>
      <c r="S61" s="701">
        <v>0.80825231481139781</v>
      </c>
      <c r="T61" s="264">
        <v>7.64</v>
      </c>
      <c r="U61" s="450">
        <v>4076</v>
      </c>
      <c r="V61" s="54">
        <v>43698</v>
      </c>
      <c r="W61" s="287">
        <v>0.84305555555555556</v>
      </c>
      <c r="X61" s="578">
        <v>7.01</v>
      </c>
      <c r="Y61" s="53">
        <v>3241.91</v>
      </c>
      <c r="Z61" s="54">
        <v>43305</v>
      </c>
      <c r="AA61" s="55">
        <v>0.88078703703649808</v>
      </c>
      <c r="AB61" s="264">
        <v>6.7</v>
      </c>
      <c r="AC61" s="532">
        <v>2870</v>
      </c>
      <c r="AD61" s="54">
        <v>42943</v>
      </c>
      <c r="AE61" s="61">
        <v>6.3125000000000001E-2</v>
      </c>
      <c r="AF61" s="728">
        <v>7.89</v>
      </c>
      <c r="AG61" s="728">
        <v>4823.91</v>
      </c>
      <c r="AH61" s="354">
        <v>42549</v>
      </c>
      <c r="AI61" s="355">
        <v>0.81540509259259253</v>
      </c>
      <c r="AJ61" s="206">
        <v>11.57</v>
      </c>
      <c r="AK61" s="207">
        <v>14942</v>
      </c>
      <c r="AL61" s="208">
        <v>42179</v>
      </c>
      <c r="AM61" s="209">
        <v>0.77197916666773381</v>
      </c>
      <c r="AN61" s="62">
        <v>7.43</v>
      </c>
      <c r="AO61" s="63">
        <v>3834</v>
      </c>
      <c r="AP61" s="64">
        <v>41850</v>
      </c>
      <c r="AQ61" s="65">
        <v>0.5117708333345945</v>
      </c>
      <c r="AR61" s="184">
        <v>7.42</v>
      </c>
      <c r="AS61" s="185">
        <v>3816</v>
      </c>
      <c r="AT61" s="186">
        <v>41529.454155092593</v>
      </c>
      <c r="AU61" s="187">
        <v>0.45415509259328246</v>
      </c>
      <c r="AV61" s="87">
        <v>6.67</v>
      </c>
      <c r="AW61" s="75">
        <v>2701</v>
      </c>
      <c r="AX61" s="56">
        <v>41164</v>
      </c>
      <c r="AY61" s="76">
        <v>0.4826388888888889</v>
      </c>
      <c r="AZ61" s="188">
        <v>8.77</v>
      </c>
      <c r="BA61" s="189">
        <v>6651</v>
      </c>
      <c r="BB61" s="190">
        <v>40736</v>
      </c>
      <c r="BC61" s="191">
        <v>0.97083333333333333</v>
      </c>
      <c r="BD61" s="214">
        <v>8.64</v>
      </c>
      <c r="BE61" s="215">
        <v>6337</v>
      </c>
      <c r="BF61" s="216">
        <v>40291</v>
      </c>
      <c r="BG61" s="217">
        <v>0.55396990740740737</v>
      </c>
      <c r="BH61" s="200">
        <v>8.2100000000000009</v>
      </c>
      <c r="BI61" s="189">
        <v>5361</v>
      </c>
      <c r="BJ61" s="190">
        <v>39959</v>
      </c>
      <c r="BK61" s="201">
        <v>1.7361111111111112E-2</v>
      </c>
      <c r="BL61" s="200">
        <v>8.48</v>
      </c>
      <c r="BM61" s="189">
        <v>5962</v>
      </c>
      <c r="BN61" s="190">
        <v>39668</v>
      </c>
      <c r="BO61" s="201">
        <v>0.92013888888888884</v>
      </c>
      <c r="BP61" s="200">
        <v>8.8000000000000007</v>
      </c>
      <c r="BQ61" s="189">
        <v>6725</v>
      </c>
      <c r="BR61" s="190">
        <v>39216</v>
      </c>
      <c r="BS61" s="201">
        <v>0.87083333333333324</v>
      </c>
      <c r="BT61" s="200">
        <v>6.8</v>
      </c>
      <c r="BU61" s="189">
        <v>2862</v>
      </c>
      <c r="BV61" s="190">
        <v>38942</v>
      </c>
      <c r="BW61" s="201">
        <v>0.93541666666666667</v>
      </c>
      <c r="BX61" s="200">
        <v>8.3000000000000007</v>
      </c>
      <c r="BY61" s="189">
        <v>5510</v>
      </c>
      <c r="BZ61" s="190">
        <v>38568</v>
      </c>
      <c r="CA61" s="201">
        <v>0.25486111111111109</v>
      </c>
      <c r="CB61" s="200">
        <v>8.92</v>
      </c>
      <c r="CC61" s="189">
        <v>7020</v>
      </c>
      <c r="CD61" s="190">
        <v>38217</v>
      </c>
      <c r="CE61" s="201">
        <v>0.91805555555555562</v>
      </c>
      <c r="CF61" s="149">
        <v>6.56</v>
      </c>
      <c r="CG61" s="150">
        <v>2592</v>
      </c>
      <c r="CH61" s="151">
        <v>37863</v>
      </c>
      <c r="CI61" s="152">
        <v>0.70694444444444438</v>
      </c>
      <c r="CJ61" s="200">
        <v>6.3</v>
      </c>
      <c r="CK61" s="150">
        <v>2290</v>
      </c>
      <c r="CL61" s="190">
        <v>37512</v>
      </c>
      <c r="CM61" s="201">
        <v>0.65277777777777779</v>
      </c>
      <c r="CN61" s="200">
        <v>9.6</v>
      </c>
      <c r="CO61" s="189">
        <v>9222</v>
      </c>
      <c r="CP61" s="190">
        <v>37080</v>
      </c>
      <c r="CQ61" s="201">
        <v>0.76666666666666661</v>
      </c>
      <c r="CR61" s="200">
        <v>8.3000000000000007</v>
      </c>
      <c r="CS61" s="189">
        <v>5690</v>
      </c>
      <c r="CT61" s="190">
        <v>36755</v>
      </c>
      <c r="CU61" s="201">
        <v>0.81041666666666667</v>
      </c>
      <c r="CV61" s="200">
        <v>8.39</v>
      </c>
      <c r="CW61" s="189">
        <v>5668</v>
      </c>
      <c r="CX61" s="190">
        <v>36377</v>
      </c>
      <c r="CY61" s="201">
        <v>6.0416666666666667E-2</v>
      </c>
      <c r="CZ61" s="81">
        <v>10.9</v>
      </c>
      <c r="DA61" s="53">
        <v>13800</v>
      </c>
      <c r="DB61" s="54">
        <v>36001</v>
      </c>
      <c r="DC61" s="85">
        <v>0.83611111111111114</v>
      </c>
      <c r="DD61" s="265"/>
      <c r="DE61" s="266"/>
      <c r="DF61" s="267"/>
      <c r="DG61" s="268"/>
      <c r="DH61" s="265"/>
      <c r="DI61" s="266"/>
      <c r="DJ61" s="267"/>
      <c r="DK61" s="268"/>
      <c r="DL61" s="103" t="s">
        <v>190</v>
      </c>
      <c r="DM61" s="189">
        <v>10800</v>
      </c>
      <c r="DN61" s="190">
        <v>34854</v>
      </c>
      <c r="DO61" s="356" t="s">
        <v>190</v>
      </c>
      <c r="DP61" s="265"/>
      <c r="DQ61" s="266"/>
      <c r="DR61" s="267"/>
      <c r="DS61" s="268"/>
      <c r="DT61" s="265"/>
      <c r="DU61" s="266"/>
      <c r="DV61" s="267"/>
      <c r="DW61" s="268"/>
      <c r="DX61" s="265"/>
      <c r="DY61" s="266"/>
      <c r="DZ61" s="267"/>
      <c r="EA61" s="271"/>
      <c r="EB61" s="265"/>
      <c r="EC61" s="266"/>
      <c r="ED61" s="267"/>
      <c r="EE61" s="268"/>
      <c r="EF61" s="265"/>
      <c r="EG61" s="266"/>
      <c r="EH61" s="267"/>
      <c r="EI61" s="272"/>
      <c r="EJ61" s="94"/>
      <c r="EK61" s="95"/>
      <c r="EL61" s="219"/>
      <c r="EM61" s="97"/>
      <c r="EN61" s="94"/>
      <c r="EO61" s="95"/>
      <c r="EP61" s="96"/>
      <c r="EQ61" s="97"/>
      <c r="ER61" s="94"/>
      <c r="ES61" s="95"/>
      <c r="ET61" s="96"/>
      <c r="EU61" s="97"/>
      <c r="EV61" s="94"/>
      <c r="EW61" s="95"/>
      <c r="EX61" s="96"/>
      <c r="EY61" s="97"/>
      <c r="EZ61" s="47"/>
    </row>
    <row r="62" spans="1:156" ht="13.8" thickBot="1">
      <c r="A62" s="48" t="s">
        <v>90</v>
      </c>
      <c r="B62" s="49">
        <v>1660</v>
      </c>
      <c r="C62" s="50">
        <v>1659</v>
      </c>
      <c r="D62" s="50"/>
      <c r="E62" s="49" t="s">
        <v>165</v>
      </c>
      <c r="F62" s="51">
        <v>35902</v>
      </c>
      <c r="G62" s="52" t="s">
        <v>2</v>
      </c>
      <c r="H62" s="641">
        <f t="shared" si="0"/>
        <v>10.82</v>
      </c>
      <c r="I62" s="642">
        <f t="shared" si="5"/>
        <v>9459</v>
      </c>
      <c r="J62" s="643">
        <f t="shared" si="2"/>
        <v>42179</v>
      </c>
      <c r="K62" s="699">
        <f t="shared" si="3"/>
        <v>0.97916666666424135</v>
      </c>
      <c r="L62" s="745" t="s">
        <v>309</v>
      </c>
      <c r="M62" s="745" t="s">
        <v>309</v>
      </c>
      <c r="N62" s="745" t="s">
        <v>309</v>
      </c>
      <c r="O62" s="745" t="s">
        <v>309</v>
      </c>
      <c r="P62" s="646"/>
      <c r="Q62" s="652"/>
      <c r="R62" s="700"/>
      <c r="S62" s="701"/>
      <c r="T62" s="264">
        <v>7.12</v>
      </c>
      <c r="U62" s="450">
        <v>3630</v>
      </c>
      <c r="V62" s="54">
        <v>43666</v>
      </c>
      <c r="W62" s="287">
        <v>0.94375000000000009</v>
      </c>
      <c r="X62" s="578">
        <v>6.84</v>
      </c>
      <c r="Y62" s="53">
        <v>3182</v>
      </c>
      <c r="Z62" s="54">
        <v>43223</v>
      </c>
      <c r="AA62" s="55">
        <v>0.56869212962919846</v>
      </c>
      <c r="AB62" s="264">
        <v>8.24</v>
      </c>
      <c r="AC62" s="532">
        <v>5513</v>
      </c>
      <c r="AD62" s="54">
        <v>42873</v>
      </c>
      <c r="AE62" s="61">
        <v>0.6841666666666667</v>
      </c>
      <c r="AF62" s="357">
        <v>7.32</v>
      </c>
      <c r="AG62" s="59">
        <v>2763</v>
      </c>
      <c r="AH62" s="54">
        <v>42489</v>
      </c>
      <c r="AI62" s="358">
        <v>0.87599537037021946</v>
      </c>
      <c r="AJ62" s="206">
        <v>10.82</v>
      </c>
      <c r="AK62" s="207">
        <v>9459</v>
      </c>
      <c r="AL62" s="208">
        <v>42179</v>
      </c>
      <c r="AM62" s="209">
        <v>0.97916666666424135</v>
      </c>
      <c r="AN62" s="62">
        <v>9</v>
      </c>
      <c r="AO62" s="63">
        <v>6833</v>
      </c>
      <c r="AP62" s="64">
        <v>41851</v>
      </c>
      <c r="AQ62" s="65">
        <v>8.3333333333333329E-2</v>
      </c>
      <c r="AR62" s="184">
        <v>0</v>
      </c>
      <c r="AS62" s="185">
        <v>0</v>
      </c>
      <c r="AT62" s="186" t="s">
        <v>179</v>
      </c>
      <c r="AU62" s="187"/>
      <c r="AV62" s="87"/>
      <c r="AW62" s="75"/>
      <c r="AX62" s="56"/>
      <c r="AY62" s="76"/>
      <c r="AZ62" s="188">
        <v>9.48</v>
      </c>
      <c r="BA62" s="189">
        <v>7877</v>
      </c>
      <c r="BB62" s="190">
        <v>40737</v>
      </c>
      <c r="BC62" s="191">
        <v>0.1277777777777778</v>
      </c>
      <c r="BD62" s="214">
        <v>9.09</v>
      </c>
      <c r="BE62" s="215">
        <v>7019</v>
      </c>
      <c r="BF62" s="216">
        <v>40291</v>
      </c>
      <c r="BG62" s="217">
        <v>0.76870370370370367</v>
      </c>
      <c r="BH62" s="200">
        <v>8.86</v>
      </c>
      <c r="BI62" s="189">
        <v>6516</v>
      </c>
      <c r="BJ62" s="190">
        <v>39966</v>
      </c>
      <c r="BK62" s="201">
        <v>0.58194444444444449</v>
      </c>
      <c r="BL62" s="200">
        <v>8.42</v>
      </c>
      <c r="BM62" s="189">
        <v>5593</v>
      </c>
      <c r="BN62" s="190">
        <v>39676</v>
      </c>
      <c r="BO62" s="201">
        <v>0.75347222222222221</v>
      </c>
      <c r="BP62" s="200">
        <v>9.6</v>
      </c>
      <c r="BQ62" s="189">
        <v>8106</v>
      </c>
      <c r="BR62" s="190">
        <v>39196</v>
      </c>
      <c r="BS62" s="201">
        <v>0.99791666666666667</v>
      </c>
      <c r="BT62" s="200">
        <v>7.7</v>
      </c>
      <c r="BU62" s="189">
        <v>4274</v>
      </c>
      <c r="BV62" s="190">
        <v>38932</v>
      </c>
      <c r="BW62" s="201">
        <v>0.81319444444444444</v>
      </c>
      <c r="BX62" s="200">
        <v>8.4</v>
      </c>
      <c r="BY62" s="189">
        <v>5670</v>
      </c>
      <c r="BZ62" s="190">
        <v>38568</v>
      </c>
      <c r="CA62" s="201">
        <v>0.78680555555555554</v>
      </c>
      <c r="CB62" s="81">
        <v>9.9600000000000009</v>
      </c>
      <c r="CC62" s="53">
        <v>9050</v>
      </c>
      <c r="CD62" s="54">
        <v>38218</v>
      </c>
      <c r="CE62" s="85">
        <v>0.10069444444444443</v>
      </c>
      <c r="CF62" s="149">
        <v>7.6</v>
      </c>
      <c r="CG62" s="150">
        <v>5576</v>
      </c>
      <c r="CH62" s="151">
        <v>37864</v>
      </c>
      <c r="CI62" s="152">
        <v>4.9305555555555554E-2</v>
      </c>
      <c r="CJ62" s="200">
        <v>5</v>
      </c>
      <c r="CK62" s="189">
        <v>3020</v>
      </c>
      <c r="CL62" s="190">
        <v>37400</v>
      </c>
      <c r="CM62" s="201">
        <v>0.14444444444444446</v>
      </c>
      <c r="CN62" s="200">
        <v>7.89</v>
      </c>
      <c r="CO62" s="189">
        <v>7160</v>
      </c>
      <c r="CP62" s="190">
        <v>37080</v>
      </c>
      <c r="CQ62" s="201">
        <v>0.96805555555555556</v>
      </c>
      <c r="CR62" s="200">
        <v>8.6</v>
      </c>
      <c r="CS62" s="189">
        <v>9260</v>
      </c>
      <c r="CT62" s="190">
        <v>36724</v>
      </c>
      <c r="CU62" s="201">
        <v>0.19722222222222222</v>
      </c>
      <c r="CV62" s="81">
        <v>8.8000000000000007</v>
      </c>
      <c r="CW62" s="53">
        <v>9050</v>
      </c>
      <c r="CX62" s="54">
        <v>36280</v>
      </c>
      <c r="CY62" s="85">
        <v>0.90833333333333333</v>
      </c>
      <c r="CZ62" s="200">
        <v>8.8000000000000007</v>
      </c>
      <c r="DA62" s="189">
        <v>9007</v>
      </c>
      <c r="DB62" s="190">
        <v>36002</v>
      </c>
      <c r="DC62" s="201">
        <v>5.7638888888888885E-2</v>
      </c>
      <c r="DD62" s="265"/>
      <c r="DE62" s="266"/>
      <c r="DF62" s="267"/>
      <c r="DG62" s="268"/>
      <c r="DH62" s="265"/>
      <c r="DI62" s="266"/>
      <c r="DJ62" s="267"/>
      <c r="DK62" s="268"/>
      <c r="DL62" s="103" t="s">
        <v>190</v>
      </c>
      <c r="DM62" s="189">
        <v>16700</v>
      </c>
      <c r="DN62" s="190">
        <v>34836</v>
      </c>
      <c r="DO62" s="356" t="s">
        <v>190</v>
      </c>
      <c r="DP62" s="265"/>
      <c r="DQ62" s="266"/>
      <c r="DR62" s="267"/>
      <c r="DS62" s="268"/>
      <c r="DT62" s="265"/>
      <c r="DU62" s="266"/>
      <c r="DV62" s="267"/>
      <c r="DW62" s="268"/>
      <c r="DX62" s="103" t="s">
        <v>190</v>
      </c>
      <c r="DY62" s="189">
        <v>11770</v>
      </c>
      <c r="DZ62" s="190">
        <v>33840</v>
      </c>
      <c r="EA62" s="191">
        <v>0.84375</v>
      </c>
      <c r="EB62" s="265"/>
      <c r="EC62" s="266"/>
      <c r="ED62" s="267"/>
      <c r="EE62" s="268"/>
      <c r="EF62" s="265"/>
      <c r="EG62" s="266"/>
      <c r="EH62" s="267"/>
      <c r="EI62" s="272"/>
      <c r="EJ62" s="94"/>
      <c r="EK62" s="95"/>
      <c r="EL62" s="219"/>
      <c r="EM62" s="97"/>
      <c r="EN62" s="94"/>
      <c r="EO62" s="95"/>
      <c r="EP62" s="96"/>
      <c r="EQ62" s="97"/>
      <c r="ER62" s="94"/>
      <c r="ES62" s="95"/>
      <c r="ET62" s="96"/>
      <c r="EU62" s="97"/>
      <c r="EV62" s="94"/>
      <c r="EW62" s="95"/>
      <c r="EX62" s="96"/>
      <c r="EY62" s="97"/>
      <c r="EZ62" s="47"/>
    </row>
    <row r="63" spans="1:156" ht="13.8" thickBot="1">
      <c r="A63" s="48" t="s">
        <v>91</v>
      </c>
      <c r="B63" s="49">
        <v>1700</v>
      </c>
      <c r="C63" s="50">
        <v>1699</v>
      </c>
      <c r="D63" s="50"/>
      <c r="E63" s="49" t="s">
        <v>188</v>
      </c>
      <c r="F63" s="51">
        <v>32983</v>
      </c>
      <c r="G63" s="52" t="s">
        <v>2</v>
      </c>
      <c r="H63" s="641">
        <f t="shared" si="0"/>
        <v>6.73</v>
      </c>
      <c r="I63" s="642">
        <f t="shared" si="5"/>
        <v>1770</v>
      </c>
      <c r="J63" s="643">
        <f t="shared" si="2"/>
        <v>34556</v>
      </c>
      <c r="K63" s="699">
        <f t="shared" si="3"/>
        <v>0.95138888888888884</v>
      </c>
      <c r="L63" s="551"/>
      <c r="M63" s="538"/>
      <c r="N63" s="273"/>
      <c r="O63" s="739"/>
      <c r="P63" s="551"/>
      <c r="Q63" s="538"/>
      <c r="R63" s="273"/>
      <c r="S63" s="640"/>
      <c r="T63" s="592"/>
      <c r="U63" s="593"/>
      <c r="V63" s="593"/>
      <c r="W63" s="609"/>
      <c r="X63" s="585"/>
      <c r="Y63" s="593"/>
      <c r="Z63" s="593"/>
      <c r="AA63" s="594"/>
      <c r="AB63" s="547"/>
      <c r="AC63" s="275"/>
      <c r="AD63" s="275"/>
      <c r="AE63" s="128"/>
      <c r="AF63" s="698"/>
      <c r="AG63" s="696"/>
      <c r="AH63" s="275"/>
      <c r="AI63" s="274"/>
      <c r="AJ63" s="123"/>
      <c r="AK63" s="117"/>
      <c r="AL63" s="117"/>
      <c r="AM63" s="124"/>
      <c r="AN63" s="109"/>
      <c r="AO63" s="117"/>
      <c r="AP63" s="117"/>
      <c r="AQ63" s="125"/>
      <c r="AR63" s="123"/>
      <c r="AS63" s="109"/>
      <c r="AT63" s="109"/>
      <c r="AU63" s="126"/>
      <c r="AV63" s="94"/>
      <c r="AW63" s="266"/>
      <c r="AX63" s="269"/>
      <c r="AY63" s="271"/>
      <c r="AZ63" s="265"/>
      <c r="BA63" s="266"/>
      <c r="BB63" s="269"/>
      <c r="BC63" s="271"/>
      <c r="BD63" s="265"/>
      <c r="BE63" s="266"/>
      <c r="BF63" s="269"/>
      <c r="BG63" s="271"/>
      <c r="BH63" s="265"/>
      <c r="BI63" s="266"/>
      <c r="BJ63" s="269"/>
      <c r="BK63" s="268"/>
      <c r="BL63" s="265"/>
      <c r="BM63" s="266"/>
      <c r="BN63" s="269"/>
      <c r="BO63" s="268"/>
      <c r="BP63" s="265"/>
      <c r="BQ63" s="266"/>
      <c r="BR63" s="269"/>
      <c r="BS63" s="268"/>
      <c r="BT63" s="265"/>
      <c r="BU63" s="266"/>
      <c r="BV63" s="269"/>
      <c r="BW63" s="268"/>
      <c r="BX63" s="265"/>
      <c r="BY63" s="266"/>
      <c r="BZ63" s="269"/>
      <c r="CA63" s="270"/>
      <c r="CB63" s="265"/>
      <c r="CC63" s="266"/>
      <c r="CD63" s="269"/>
      <c r="CE63" s="270"/>
      <c r="CF63" s="265"/>
      <c r="CG63" s="266"/>
      <c r="CH63" s="267"/>
      <c r="CI63" s="268"/>
      <c r="CJ63" s="265"/>
      <c r="CK63" s="266"/>
      <c r="CL63" s="269"/>
      <c r="CM63" s="270"/>
      <c r="CN63" s="265"/>
      <c r="CO63" s="266"/>
      <c r="CP63" s="269"/>
      <c r="CQ63" s="270"/>
      <c r="CR63" s="265"/>
      <c r="CS63" s="266"/>
      <c r="CT63" s="269"/>
      <c r="CU63" s="270"/>
      <c r="CV63" s="359"/>
      <c r="CW63" s="317"/>
      <c r="CX63" s="360"/>
      <c r="CY63" s="361"/>
      <c r="CZ63" s="265"/>
      <c r="DA63" s="266"/>
      <c r="DB63" s="267"/>
      <c r="DC63" s="268"/>
      <c r="DD63" s="265"/>
      <c r="DE63" s="266"/>
      <c r="DF63" s="267"/>
      <c r="DG63" s="268"/>
      <c r="DH63" s="265"/>
      <c r="DI63" s="266"/>
      <c r="DJ63" s="267"/>
      <c r="DK63" s="268"/>
      <c r="DL63" s="265"/>
      <c r="DM63" s="266"/>
      <c r="DN63" s="269"/>
      <c r="DO63" s="268"/>
      <c r="DP63" s="224">
        <v>6.73</v>
      </c>
      <c r="DQ63" s="225">
        <v>1770</v>
      </c>
      <c r="DR63" s="226">
        <v>34556</v>
      </c>
      <c r="DS63" s="233">
        <v>0.95138888888888884</v>
      </c>
      <c r="DT63" s="149">
        <v>4.5</v>
      </c>
      <c r="DU63" s="150">
        <v>682</v>
      </c>
      <c r="DV63" s="151">
        <v>34163</v>
      </c>
      <c r="DW63" s="152">
        <v>0.83472222222222225</v>
      </c>
      <c r="DX63" s="196" t="s">
        <v>190</v>
      </c>
      <c r="DY63" s="197" t="s">
        <v>190</v>
      </c>
      <c r="DZ63" s="362" t="s">
        <v>190</v>
      </c>
      <c r="EA63" s="363" t="s">
        <v>190</v>
      </c>
      <c r="EB63" s="196" t="s">
        <v>190</v>
      </c>
      <c r="EC63" s="197" t="s">
        <v>190</v>
      </c>
      <c r="ED63" s="362" t="s">
        <v>190</v>
      </c>
      <c r="EE63" s="199" t="s">
        <v>190</v>
      </c>
      <c r="EF63" s="196" t="s">
        <v>190</v>
      </c>
      <c r="EG63" s="197" t="s">
        <v>190</v>
      </c>
      <c r="EH63" s="362" t="s">
        <v>190</v>
      </c>
      <c r="EI63" s="199" t="s">
        <v>190</v>
      </c>
      <c r="EJ63" s="94"/>
      <c r="EK63" s="95"/>
      <c r="EL63" s="219"/>
      <c r="EM63" s="97"/>
      <c r="EN63" s="94"/>
      <c r="EO63" s="95"/>
      <c r="EP63" s="96"/>
      <c r="EQ63" s="97"/>
      <c r="ER63" s="94"/>
      <c r="ES63" s="95"/>
      <c r="ET63" s="96"/>
      <c r="EU63" s="97"/>
      <c r="EV63" s="94"/>
      <c r="EW63" s="95"/>
      <c r="EX63" s="96"/>
      <c r="EY63" s="97"/>
      <c r="EZ63" s="47"/>
    </row>
    <row r="64" spans="1:156" ht="13.8" thickBot="1">
      <c r="A64" s="48" t="s">
        <v>91</v>
      </c>
      <c r="B64" s="49">
        <v>1700</v>
      </c>
      <c r="C64" s="50">
        <v>1699</v>
      </c>
      <c r="D64" s="50"/>
      <c r="E64" s="49" t="s">
        <v>183</v>
      </c>
      <c r="F64" s="51">
        <v>34922</v>
      </c>
      <c r="G64" s="52" t="s">
        <v>2</v>
      </c>
      <c r="H64" s="641">
        <f t="shared" si="0"/>
        <v>12</v>
      </c>
      <c r="I64" s="642">
        <f t="shared" si="5"/>
        <v>3200</v>
      </c>
      <c r="J64" s="643">
        <f t="shared" si="2"/>
        <v>35639</v>
      </c>
      <c r="K64" s="699">
        <f t="shared" si="3"/>
        <v>0.87222222222222223</v>
      </c>
      <c r="L64" s="551"/>
      <c r="M64" s="538"/>
      <c r="N64" s="273"/>
      <c r="O64" s="739"/>
      <c r="P64" s="551"/>
      <c r="Q64" s="538"/>
      <c r="R64" s="273"/>
      <c r="S64" s="640"/>
      <c r="T64" s="592"/>
      <c r="U64" s="593"/>
      <c r="V64" s="593"/>
      <c r="W64" s="609"/>
      <c r="X64" s="585"/>
      <c r="Y64" s="593"/>
      <c r="Z64" s="593"/>
      <c r="AA64" s="594"/>
      <c r="AB64" s="547"/>
      <c r="AC64" s="275"/>
      <c r="AD64" s="275"/>
      <c r="AE64" s="128"/>
      <c r="AF64" s="698"/>
      <c r="AG64" s="696"/>
      <c r="AH64" s="275"/>
      <c r="AI64" s="274"/>
      <c r="AJ64" s="123"/>
      <c r="AK64" s="117"/>
      <c r="AL64" s="117"/>
      <c r="AM64" s="124"/>
      <c r="AN64" s="109"/>
      <c r="AO64" s="117"/>
      <c r="AP64" s="117"/>
      <c r="AQ64" s="125"/>
      <c r="AR64" s="123"/>
      <c r="AS64" s="109"/>
      <c r="AT64" s="109"/>
      <c r="AU64" s="126"/>
      <c r="AV64" s="94"/>
      <c r="AW64" s="266"/>
      <c r="AX64" s="269"/>
      <c r="AY64" s="271"/>
      <c r="AZ64" s="265"/>
      <c r="BA64" s="266"/>
      <c r="BB64" s="269"/>
      <c r="BC64" s="271"/>
      <c r="BD64" s="265"/>
      <c r="BE64" s="266"/>
      <c r="BF64" s="269"/>
      <c r="BG64" s="271"/>
      <c r="BH64" s="265"/>
      <c r="BI64" s="266"/>
      <c r="BJ64" s="269"/>
      <c r="BK64" s="268"/>
      <c r="BL64" s="265"/>
      <c r="BM64" s="266"/>
      <c r="BN64" s="269"/>
      <c r="BO64" s="268"/>
      <c r="BP64" s="265"/>
      <c r="BQ64" s="266"/>
      <c r="BR64" s="269"/>
      <c r="BS64" s="268"/>
      <c r="BT64" s="265"/>
      <c r="BU64" s="266"/>
      <c r="BV64" s="269"/>
      <c r="BW64" s="268"/>
      <c r="BX64" s="265"/>
      <c r="BY64" s="266"/>
      <c r="BZ64" s="269"/>
      <c r="CA64" s="270"/>
      <c r="CB64" s="265"/>
      <c r="CC64" s="266"/>
      <c r="CD64" s="269"/>
      <c r="CE64" s="270"/>
      <c r="CF64" s="265"/>
      <c r="CG64" s="266"/>
      <c r="CH64" s="267"/>
      <c r="CI64" s="268"/>
      <c r="CJ64" s="265"/>
      <c r="CK64" s="266"/>
      <c r="CL64" s="269"/>
      <c r="CM64" s="270"/>
      <c r="CN64" s="265"/>
      <c r="CO64" s="266"/>
      <c r="CP64" s="269"/>
      <c r="CQ64" s="270"/>
      <c r="CR64" s="265"/>
      <c r="CS64" s="266"/>
      <c r="CT64" s="269"/>
      <c r="CU64" s="270"/>
      <c r="CV64" s="359"/>
      <c r="CW64" s="317"/>
      <c r="CX64" s="360"/>
      <c r="CY64" s="361"/>
      <c r="CZ64" s="200">
        <v>11.9</v>
      </c>
      <c r="DA64" s="189">
        <v>2885</v>
      </c>
      <c r="DB64" s="190">
        <v>35922</v>
      </c>
      <c r="DC64" s="201">
        <v>0.18055555555555555</v>
      </c>
      <c r="DD64" s="224">
        <v>12</v>
      </c>
      <c r="DE64" s="225">
        <v>3200</v>
      </c>
      <c r="DF64" s="226">
        <v>35639</v>
      </c>
      <c r="DG64" s="233">
        <v>0.87222222222222223</v>
      </c>
      <c r="DH64" s="200">
        <v>10.49</v>
      </c>
      <c r="DI64" s="189">
        <v>1144</v>
      </c>
      <c r="DJ64" s="190">
        <v>35211</v>
      </c>
      <c r="DK64" s="201">
        <v>0.45833333333333331</v>
      </c>
      <c r="DL64" s="196" t="s">
        <v>190</v>
      </c>
      <c r="DM64" s="197" t="s">
        <v>190</v>
      </c>
      <c r="DN64" s="362" t="s">
        <v>190</v>
      </c>
      <c r="DO64" s="199" t="s">
        <v>190</v>
      </c>
      <c r="DP64" s="265"/>
      <c r="DQ64" s="266"/>
      <c r="DR64" s="267"/>
      <c r="DS64" s="268"/>
      <c r="DT64" s="265"/>
      <c r="DU64" s="266"/>
      <c r="DV64" s="267"/>
      <c r="DW64" s="268"/>
      <c r="DX64" s="265"/>
      <c r="DY64" s="266"/>
      <c r="DZ64" s="269"/>
      <c r="EA64" s="364"/>
      <c r="EB64" s="265"/>
      <c r="EC64" s="266"/>
      <c r="ED64" s="267"/>
      <c r="EE64" s="268"/>
      <c r="EF64" s="265"/>
      <c r="EG64" s="266"/>
      <c r="EH64" s="267"/>
      <c r="EI64" s="272"/>
      <c r="EJ64" s="94"/>
      <c r="EK64" s="95"/>
      <c r="EL64" s="219"/>
      <c r="EM64" s="97"/>
      <c r="EN64" s="94"/>
      <c r="EO64" s="95"/>
      <c r="EP64" s="96"/>
      <c r="EQ64" s="97"/>
      <c r="ER64" s="94"/>
      <c r="ES64" s="95"/>
      <c r="ET64" s="96"/>
      <c r="EU64" s="97"/>
      <c r="EV64" s="94"/>
      <c r="EW64" s="95"/>
      <c r="EX64" s="96"/>
      <c r="EY64" s="97"/>
      <c r="EZ64" s="47"/>
    </row>
    <row r="65" spans="1:156" ht="13.8" thickBot="1">
      <c r="A65" s="48" t="s">
        <v>91</v>
      </c>
      <c r="B65" s="49">
        <v>1700</v>
      </c>
      <c r="C65" s="50">
        <v>1703</v>
      </c>
      <c r="D65" s="50"/>
      <c r="E65" s="49" t="s">
        <v>160</v>
      </c>
      <c r="F65" s="51">
        <v>35929</v>
      </c>
      <c r="G65" s="52" t="s">
        <v>2</v>
      </c>
      <c r="H65" s="641">
        <f t="shared" si="0"/>
        <v>9.9700000000000006</v>
      </c>
      <c r="I65" s="642">
        <f t="shared" si="5"/>
        <v>3220</v>
      </c>
      <c r="J65" s="643">
        <f t="shared" si="2"/>
        <v>39668</v>
      </c>
      <c r="K65" s="699" t="str">
        <f t="shared" ref="K65" si="6">INDEX(P65:EY65,1,(MATCH(MAX(P65,T65,X65,AB65,AF65,AJ65,AN65,AR65,AV65,AZ65,BD65,BH65,BL65,BP65,BT65,BX65,CB65,CF65,CJ65,CN65,CR65,CV65,CZ65,DD65,DH65,DL65,DP65,DT65,DX65,EB65,EF65,EN65,ER65,EV65),P65:EY65,0)+3))</f>
        <v>N.A.</v>
      </c>
      <c r="L65" s="646">
        <v>6.88</v>
      </c>
      <c r="M65" s="652">
        <v>918</v>
      </c>
      <c r="N65" s="700">
        <v>44372</v>
      </c>
      <c r="O65" s="701">
        <v>0.90307870370452292</v>
      </c>
      <c r="P65" s="646">
        <v>6.11</v>
      </c>
      <c r="Q65" s="652">
        <v>758</v>
      </c>
      <c r="R65" s="700">
        <v>43975</v>
      </c>
      <c r="S65" s="701">
        <v>0.78202546296233777</v>
      </c>
      <c r="T65" s="264">
        <v>7.51</v>
      </c>
      <c r="U65" s="450">
        <v>1258</v>
      </c>
      <c r="V65" s="54">
        <v>43698</v>
      </c>
      <c r="W65" s="287">
        <v>0.81944444444444453</v>
      </c>
      <c r="X65" s="578">
        <v>7.62</v>
      </c>
      <c r="Y65" s="53">
        <v>1322.52</v>
      </c>
      <c r="Z65" s="54">
        <v>43348</v>
      </c>
      <c r="AA65" s="55">
        <v>0.14629629629780538</v>
      </c>
      <c r="AB65" s="264">
        <v>6.75</v>
      </c>
      <c r="AC65" s="532">
        <v>887.8</v>
      </c>
      <c r="AD65" s="54">
        <v>42863</v>
      </c>
      <c r="AE65" s="61">
        <v>0.65648148148148155</v>
      </c>
      <c r="AF65" s="357">
        <v>7.88</v>
      </c>
      <c r="AG65" s="59">
        <v>1480</v>
      </c>
      <c r="AH65" s="54">
        <v>42549</v>
      </c>
      <c r="AI65" s="358">
        <v>0.80276620370568708</v>
      </c>
      <c r="AJ65" s="206">
        <v>9.61</v>
      </c>
      <c r="AK65" s="207">
        <v>3350</v>
      </c>
      <c r="AL65" s="208">
        <v>42179</v>
      </c>
      <c r="AM65" s="209">
        <v>0.75078703703703698</v>
      </c>
      <c r="AN65" s="62">
        <v>7.05</v>
      </c>
      <c r="AO65" s="63">
        <v>1012</v>
      </c>
      <c r="AP65" s="64">
        <v>41850</v>
      </c>
      <c r="AQ65" s="65">
        <v>0.50084490740846377</v>
      </c>
      <c r="AR65" s="184">
        <v>7.75</v>
      </c>
      <c r="AS65" s="185">
        <v>1890</v>
      </c>
      <c r="AT65" s="186">
        <v>41529.519687499997</v>
      </c>
      <c r="AU65" s="187">
        <v>0.51968749999650754</v>
      </c>
      <c r="AV65" s="200">
        <v>6.94</v>
      </c>
      <c r="AW65" s="189">
        <v>974</v>
      </c>
      <c r="AX65" s="190">
        <v>41099</v>
      </c>
      <c r="AY65" s="191">
        <v>0.4513888888888889</v>
      </c>
      <c r="AZ65" s="188">
        <v>7.93</v>
      </c>
      <c r="BA65" s="189">
        <v>1553</v>
      </c>
      <c r="BB65" s="190">
        <v>40736</v>
      </c>
      <c r="BC65" s="191">
        <v>0.93541666666666667</v>
      </c>
      <c r="BD65" s="214">
        <v>7.31</v>
      </c>
      <c r="BE65" s="215">
        <v>1118</v>
      </c>
      <c r="BF65" s="216">
        <v>40291</v>
      </c>
      <c r="BG65" s="217">
        <v>0.51414351851851847</v>
      </c>
      <c r="BH65" s="200">
        <v>7.18</v>
      </c>
      <c r="BI65" s="189">
        <v>1060</v>
      </c>
      <c r="BJ65" s="190">
        <v>39997</v>
      </c>
      <c r="BK65" s="201">
        <v>0.73611111111111116</v>
      </c>
      <c r="BL65" s="81">
        <v>9.9700000000000006</v>
      </c>
      <c r="BM65" s="53">
        <v>3220</v>
      </c>
      <c r="BN65" s="54">
        <v>39668</v>
      </c>
      <c r="BO65" s="85" t="s">
        <v>174</v>
      </c>
      <c r="BP65" s="200">
        <v>6.9</v>
      </c>
      <c r="BQ65" s="189">
        <v>963</v>
      </c>
      <c r="BR65" s="190">
        <v>39196</v>
      </c>
      <c r="BS65" s="201">
        <v>0.43055555555555558</v>
      </c>
      <c r="BT65" s="200">
        <v>7.6</v>
      </c>
      <c r="BU65" s="189">
        <v>1108</v>
      </c>
      <c r="BV65" s="190">
        <v>38902</v>
      </c>
      <c r="BW65" s="201">
        <v>0.87708333333333333</v>
      </c>
      <c r="BX65" s="200">
        <v>8.3000000000000007</v>
      </c>
      <c r="BY65" s="189">
        <v>1950</v>
      </c>
      <c r="BZ65" s="190">
        <v>38506</v>
      </c>
      <c r="CA65" s="201">
        <v>0.81458333333333333</v>
      </c>
      <c r="CB65" s="200">
        <v>6</v>
      </c>
      <c r="CC65" s="189">
        <v>2860</v>
      </c>
      <c r="CD65" s="190">
        <v>38217</v>
      </c>
      <c r="CE65" s="201">
        <v>0.90208333333333324</v>
      </c>
      <c r="CF65" s="149">
        <v>8.57</v>
      </c>
      <c r="CG65" s="150">
        <v>1980</v>
      </c>
      <c r="CH65" s="151">
        <v>37821</v>
      </c>
      <c r="CI65" s="152">
        <v>7.2916666666666671E-2</v>
      </c>
      <c r="CJ65" s="200">
        <v>5.7</v>
      </c>
      <c r="CK65" s="189">
        <v>714</v>
      </c>
      <c r="CL65" s="190">
        <v>37411</v>
      </c>
      <c r="CM65" s="201">
        <v>8.6805555555555566E-2</v>
      </c>
      <c r="CN65" s="81">
        <v>9.3699999999999992</v>
      </c>
      <c r="CO65" s="75">
        <v>2600</v>
      </c>
      <c r="CP65" s="54">
        <v>37080</v>
      </c>
      <c r="CQ65" s="85">
        <v>0.8125</v>
      </c>
      <c r="CR65" s="200">
        <v>7.6</v>
      </c>
      <c r="CS65" s="189">
        <v>1286</v>
      </c>
      <c r="CT65" s="190">
        <v>36724</v>
      </c>
      <c r="CU65" s="201">
        <v>8.4722222222222213E-2</v>
      </c>
      <c r="CV65" s="200">
        <v>7.32</v>
      </c>
      <c r="CW65" s="189">
        <v>4451</v>
      </c>
      <c r="CX65" s="190">
        <v>36280</v>
      </c>
      <c r="CY65" s="201">
        <v>0.70416666666666661</v>
      </c>
      <c r="CZ65" s="265"/>
      <c r="DA65" s="266"/>
      <c r="DB65" s="267"/>
      <c r="DC65" s="268"/>
      <c r="DD65" s="265"/>
      <c r="DE65" s="266"/>
      <c r="DF65" s="267"/>
      <c r="DG65" s="268"/>
      <c r="DH65" s="265"/>
      <c r="DI65" s="266"/>
      <c r="DJ65" s="267"/>
      <c r="DK65" s="268"/>
      <c r="DL65" s="265"/>
      <c r="DM65" s="266"/>
      <c r="DN65" s="267"/>
      <c r="DO65" s="268"/>
      <c r="DP65" s="265"/>
      <c r="DQ65" s="266"/>
      <c r="DR65" s="267"/>
      <c r="DS65" s="268"/>
      <c r="DT65" s="265"/>
      <c r="DU65" s="266"/>
      <c r="DV65" s="267"/>
      <c r="DW65" s="268"/>
      <c r="DX65" s="265"/>
      <c r="DY65" s="266"/>
      <c r="DZ65" s="267"/>
      <c r="EA65" s="271"/>
      <c r="EB65" s="265"/>
      <c r="EC65" s="266"/>
      <c r="ED65" s="267"/>
      <c r="EE65" s="268"/>
      <c r="EF65" s="265"/>
      <c r="EG65" s="266"/>
      <c r="EH65" s="267"/>
      <c r="EI65" s="272"/>
      <c r="EJ65" s="94"/>
      <c r="EK65" s="95"/>
      <c r="EL65" s="219"/>
      <c r="EM65" s="97"/>
      <c r="EN65" s="94"/>
      <c r="EO65" s="95"/>
      <c r="EP65" s="96"/>
      <c r="EQ65" s="97"/>
      <c r="ER65" s="94"/>
      <c r="ES65" s="95"/>
      <c r="ET65" s="96"/>
      <c r="EU65" s="97"/>
      <c r="EV65" s="94"/>
      <c r="EW65" s="95"/>
      <c r="EX65" s="96"/>
      <c r="EY65" s="97"/>
      <c r="EZ65" s="47"/>
    </row>
    <row r="66" spans="1:156" ht="13.8" thickBot="1">
      <c r="A66" s="48" t="s">
        <v>193</v>
      </c>
      <c r="B66" s="49">
        <v>1710</v>
      </c>
      <c r="C66" s="50">
        <v>1713</v>
      </c>
      <c r="D66" s="50"/>
      <c r="E66" s="49" t="s">
        <v>184</v>
      </c>
      <c r="F66" s="51">
        <v>34788</v>
      </c>
      <c r="G66" s="52" t="s">
        <v>2</v>
      </c>
      <c r="H66" s="641">
        <f t="shared" si="0"/>
        <v>3.26</v>
      </c>
      <c r="I66" s="642">
        <f t="shared" si="5"/>
        <v>205</v>
      </c>
      <c r="J66" s="643">
        <f t="shared" si="2"/>
        <v>34895</v>
      </c>
      <c r="K66" s="699">
        <f t="shared" ref="K66:K69" si="7">INDEX(L66:EY66,1,(MATCH(MAX(L66,P66,T66,X66,AB66,AF66,AJ66,AN66,AR66,AV66,AZ66,BD66,BH66,BL66,BP66,BT66,BX66,CB66,CF66,CJ66,CN66,CR66,CV66,CZ66,DD66,DH66,DL66,DP66,DT66,DX66,EB66,EF66,EN66,ER66,EV66),L66:EY66,0)+3))</f>
        <v>0.94305555555555554</v>
      </c>
      <c r="L66" s="551"/>
      <c r="M66" s="538"/>
      <c r="N66" s="273"/>
      <c r="O66" s="739"/>
      <c r="P66" s="551"/>
      <c r="Q66" s="538"/>
      <c r="R66" s="273"/>
      <c r="S66" s="640"/>
      <c r="T66" s="592"/>
      <c r="U66" s="593"/>
      <c r="V66" s="593"/>
      <c r="W66" s="609"/>
      <c r="X66" s="585"/>
      <c r="Y66" s="593"/>
      <c r="Z66" s="593"/>
      <c r="AA66" s="594"/>
      <c r="AB66" s="547"/>
      <c r="AC66" s="275"/>
      <c r="AD66" s="275"/>
      <c r="AE66" s="128"/>
      <c r="AF66" s="698"/>
      <c r="AG66" s="696"/>
      <c r="AH66" s="275"/>
      <c r="AI66" s="274"/>
      <c r="AJ66" s="123"/>
      <c r="AK66" s="117"/>
      <c r="AL66" s="117"/>
      <c r="AM66" s="124"/>
      <c r="AN66" s="109"/>
      <c r="AO66" s="117"/>
      <c r="AP66" s="117"/>
      <c r="AQ66" s="125"/>
      <c r="AR66" s="123"/>
      <c r="AS66" s="109"/>
      <c r="AT66" s="109"/>
      <c r="AU66" s="126"/>
      <c r="AV66" s="94"/>
      <c r="AW66" s="266"/>
      <c r="AX66" s="269"/>
      <c r="AY66" s="364"/>
      <c r="AZ66" s="265"/>
      <c r="BA66" s="266"/>
      <c r="BB66" s="269"/>
      <c r="BC66" s="364"/>
      <c r="BD66" s="265"/>
      <c r="BE66" s="266"/>
      <c r="BF66" s="269"/>
      <c r="BG66" s="364"/>
      <c r="BH66" s="265"/>
      <c r="BI66" s="266"/>
      <c r="BJ66" s="269"/>
      <c r="BK66" s="270"/>
      <c r="BL66" s="265"/>
      <c r="BM66" s="266"/>
      <c r="BN66" s="269"/>
      <c r="BO66" s="270"/>
      <c r="BP66" s="265"/>
      <c r="BQ66" s="266"/>
      <c r="BR66" s="269"/>
      <c r="BS66" s="270"/>
      <c r="BT66" s="265"/>
      <c r="BU66" s="266"/>
      <c r="BV66" s="269"/>
      <c r="BW66" s="270"/>
      <c r="BX66" s="265"/>
      <c r="BY66" s="266"/>
      <c r="BZ66" s="269"/>
      <c r="CA66" s="270"/>
      <c r="CB66" s="265"/>
      <c r="CC66" s="266"/>
      <c r="CD66" s="269"/>
      <c r="CE66" s="270"/>
      <c r="CF66" s="265"/>
      <c r="CG66" s="266"/>
      <c r="CH66" s="267"/>
      <c r="CI66" s="268"/>
      <c r="CJ66" s="265"/>
      <c r="CK66" s="266"/>
      <c r="CL66" s="267"/>
      <c r="CM66" s="268"/>
      <c r="CN66" s="359"/>
      <c r="CO66" s="317"/>
      <c r="CP66" s="360"/>
      <c r="CQ66" s="361"/>
      <c r="CR66" s="265"/>
      <c r="CS66" s="266"/>
      <c r="CT66" s="267"/>
      <c r="CU66" s="268"/>
      <c r="CV66" s="265"/>
      <c r="CW66" s="266"/>
      <c r="CX66" s="269"/>
      <c r="CY66" s="270"/>
      <c r="CZ66" s="265"/>
      <c r="DA66" s="266"/>
      <c r="DB66" s="267"/>
      <c r="DC66" s="268"/>
      <c r="DD66" s="149">
        <v>1.7</v>
      </c>
      <c r="DE66" s="150">
        <v>53</v>
      </c>
      <c r="DF66" s="151">
        <v>35587</v>
      </c>
      <c r="DG66" s="152">
        <v>0.82499999999999996</v>
      </c>
      <c r="DH66" s="81" t="s">
        <v>190</v>
      </c>
      <c r="DI66" s="82" t="s">
        <v>190</v>
      </c>
      <c r="DJ66" s="264" t="s">
        <v>190</v>
      </c>
      <c r="DK66" s="85" t="s">
        <v>190</v>
      </c>
      <c r="DL66" s="224">
        <v>3.26</v>
      </c>
      <c r="DM66" s="225">
        <v>205</v>
      </c>
      <c r="DN66" s="226">
        <v>34895</v>
      </c>
      <c r="DO66" s="233">
        <v>0.94305555555555554</v>
      </c>
      <c r="DP66" s="337"/>
      <c r="DQ66" s="320"/>
      <c r="DR66" s="338"/>
      <c r="DS66" s="339"/>
      <c r="DT66" s="337"/>
      <c r="DU66" s="320"/>
      <c r="DV66" s="338"/>
      <c r="DW66" s="339"/>
      <c r="DX66" s="337"/>
      <c r="DY66" s="320"/>
      <c r="DZ66" s="338"/>
      <c r="EA66" s="365"/>
      <c r="EB66" s="337"/>
      <c r="EC66" s="320"/>
      <c r="ED66" s="338"/>
      <c r="EE66" s="339"/>
      <c r="EF66" s="337"/>
      <c r="EG66" s="320"/>
      <c r="EH66" s="338"/>
      <c r="EI66" s="339"/>
      <c r="EJ66" s="94"/>
      <c r="EK66" s="95"/>
      <c r="EL66" s="219"/>
      <c r="EM66" s="97"/>
      <c r="EN66" s="94"/>
      <c r="EO66" s="95"/>
      <c r="EP66" s="96"/>
      <c r="EQ66" s="97"/>
      <c r="ER66" s="94"/>
      <c r="ES66" s="95"/>
      <c r="ET66" s="96"/>
      <c r="EU66" s="97"/>
      <c r="EV66" s="94"/>
      <c r="EW66" s="95"/>
      <c r="EX66" s="96"/>
      <c r="EY66" s="97"/>
      <c r="EZ66" s="47"/>
    </row>
    <row r="67" spans="1:156" ht="13.8" thickBot="1">
      <c r="A67" s="48" t="s">
        <v>193</v>
      </c>
      <c r="B67" s="49">
        <v>1710</v>
      </c>
      <c r="C67" s="50">
        <v>1714</v>
      </c>
      <c r="D67" s="50"/>
      <c r="E67" s="49" t="s">
        <v>184</v>
      </c>
      <c r="F67" s="51">
        <v>34788</v>
      </c>
      <c r="G67" s="52" t="s">
        <v>2</v>
      </c>
      <c r="H67" s="641">
        <f t="shared" si="0"/>
        <v>9.6999999999999993</v>
      </c>
      <c r="I67" s="642">
        <f t="shared" si="5"/>
        <v>300.19</v>
      </c>
      <c r="J67" s="643">
        <f t="shared" si="2"/>
        <v>35248</v>
      </c>
      <c r="K67" s="699">
        <f t="shared" si="7"/>
        <v>0.47152777777777777</v>
      </c>
      <c r="L67" s="551"/>
      <c r="M67" s="538"/>
      <c r="N67" s="273"/>
      <c r="O67" s="739"/>
      <c r="P67" s="551"/>
      <c r="Q67" s="538"/>
      <c r="R67" s="273"/>
      <c r="S67" s="640"/>
      <c r="T67" s="592"/>
      <c r="U67" s="593"/>
      <c r="V67" s="593"/>
      <c r="W67" s="609"/>
      <c r="X67" s="585"/>
      <c r="Y67" s="593"/>
      <c r="Z67" s="593"/>
      <c r="AA67" s="594"/>
      <c r="AB67" s="547"/>
      <c r="AC67" s="275"/>
      <c r="AD67" s="275"/>
      <c r="AE67" s="128"/>
      <c r="AF67" s="698"/>
      <c r="AG67" s="696"/>
      <c r="AH67" s="275"/>
      <c r="AI67" s="274"/>
      <c r="AJ67" s="123"/>
      <c r="AK67" s="117"/>
      <c r="AL67" s="117"/>
      <c r="AM67" s="124"/>
      <c r="AN67" s="109"/>
      <c r="AO67" s="117"/>
      <c r="AP67" s="117"/>
      <c r="AQ67" s="125"/>
      <c r="AR67" s="123"/>
      <c r="AS67" s="109"/>
      <c r="AT67" s="109"/>
      <c r="AU67" s="126"/>
      <c r="AV67" s="94"/>
      <c r="AW67" s="266"/>
      <c r="AX67" s="269"/>
      <c r="AY67" s="364"/>
      <c r="AZ67" s="265"/>
      <c r="BA67" s="266"/>
      <c r="BB67" s="269"/>
      <c r="BC67" s="364"/>
      <c r="BD67" s="265"/>
      <c r="BE67" s="266"/>
      <c r="BF67" s="269"/>
      <c r="BG67" s="364"/>
      <c r="BH67" s="265"/>
      <c r="BI67" s="266"/>
      <c r="BJ67" s="269"/>
      <c r="BK67" s="270"/>
      <c r="BL67" s="265"/>
      <c r="BM67" s="266"/>
      <c r="BN67" s="269"/>
      <c r="BO67" s="270"/>
      <c r="BP67" s="265"/>
      <c r="BQ67" s="266"/>
      <c r="BR67" s="269"/>
      <c r="BS67" s="270"/>
      <c r="BT67" s="265"/>
      <c r="BU67" s="266"/>
      <c r="BV67" s="269"/>
      <c r="BW67" s="270"/>
      <c r="BX67" s="265"/>
      <c r="BY67" s="266"/>
      <c r="BZ67" s="269"/>
      <c r="CA67" s="270"/>
      <c r="CB67" s="265"/>
      <c r="CC67" s="266"/>
      <c r="CD67" s="269"/>
      <c r="CE67" s="270"/>
      <c r="CF67" s="265"/>
      <c r="CG67" s="266"/>
      <c r="CH67" s="267"/>
      <c r="CI67" s="268"/>
      <c r="CJ67" s="265"/>
      <c r="CK67" s="266"/>
      <c r="CL67" s="267"/>
      <c r="CM67" s="268"/>
      <c r="CN67" s="359"/>
      <c r="CO67" s="317"/>
      <c r="CP67" s="360"/>
      <c r="CQ67" s="361"/>
      <c r="CR67" s="265"/>
      <c r="CS67" s="266"/>
      <c r="CT67" s="267"/>
      <c r="CU67" s="268"/>
      <c r="CV67" s="265"/>
      <c r="CW67" s="266"/>
      <c r="CX67" s="269"/>
      <c r="CY67" s="270"/>
      <c r="CZ67" s="265"/>
      <c r="DA67" s="266"/>
      <c r="DB67" s="267"/>
      <c r="DC67" s="268"/>
      <c r="DD67" s="103" t="s">
        <v>190</v>
      </c>
      <c r="DE67" s="176" t="s">
        <v>190</v>
      </c>
      <c r="DF67" s="218" t="s">
        <v>190</v>
      </c>
      <c r="DG67" s="152" t="s">
        <v>190</v>
      </c>
      <c r="DH67" s="276">
        <v>9.6999999999999993</v>
      </c>
      <c r="DI67" s="277">
        <v>300.19</v>
      </c>
      <c r="DJ67" s="278">
        <v>35248</v>
      </c>
      <c r="DK67" s="279">
        <v>0.47152777777777777</v>
      </c>
      <c r="DL67" s="87">
        <v>3.26</v>
      </c>
      <c r="DM67" s="75">
        <v>205</v>
      </c>
      <c r="DN67" s="56">
        <v>34895</v>
      </c>
      <c r="DO67" s="86">
        <v>0.94305555555555554</v>
      </c>
      <c r="DP67" s="117"/>
      <c r="DQ67" s="118"/>
      <c r="DR67" s="119"/>
      <c r="DS67" s="144"/>
      <c r="DT67" s="117"/>
      <c r="DU67" s="118"/>
      <c r="DV67" s="119"/>
      <c r="DW67" s="144"/>
      <c r="DX67" s="117"/>
      <c r="DY67" s="118"/>
      <c r="DZ67" s="119"/>
      <c r="EA67" s="131"/>
      <c r="EB67" s="109"/>
      <c r="EC67" s="118"/>
      <c r="ED67" s="119"/>
      <c r="EE67" s="144"/>
      <c r="EF67" s="117"/>
      <c r="EG67" s="118"/>
      <c r="EH67" s="119"/>
      <c r="EI67" s="144"/>
      <c r="EJ67" s="94"/>
      <c r="EK67" s="95"/>
      <c r="EL67" s="219"/>
      <c r="EM67" s="97"/>
      <c r="EN67" s="94"/>
      <c r="EO67" s="95"/>
      <c r="EP67" s="96"/>
      <c r="EQ67" s="97"/>
      <c r="ER67" s="94"/>
      <c r="ES67" s="95"/>
      <c r="ET67" s="96"/>
      <c r="EU67" s="97"/>
      <c r="EV67" s="94"/>
      <c r="EW67" s="95"/>
      <c r="EX67" s="96"/>
      <c r="EY67" s="97"/>
      <c r="EZ67" s="47"/>
    </row>
    <row r="68" spans="1:156" ht="13.8" thickBot="1">
      <c r="A68" s="48" t="s">
        <v>92</v>
      </c>
      <c r="B68" s="49">
        <v>1720</v>
      </c>
      <c r="C68" s="50">
        <v>1723</v>
      </c>
      <c r="D68" s="50"/>
      <c r="E68" s="49" t="s">
        <v>93</v>
      </c>
      <c r="F68" s="51">
        <v>33336</v>
      </c>
      <c r="G68" s="52" t="s">
        <v>2</v>
      </c>
      <c r="H68" s="641">
        <f>MAX(T68,X68,AB68,AF68,AJ68,AN68,AR68,AV68,AZ68,BD68,BH68,BL68,BP68,BT68,BX68,CB68,CF68,CJ68,CN68,CR68,CV68,CZ68,DD68,DH68,DL68,DP68,DT68,DX68,EB68,EF68,EN68,ER68,EV68)</f>
        <v>298.8</v>
      </c>
      <c r="I68" s="642">
        <f>INDEX(T68:EY68,1,(MATCH(MAX(T68,X68,AB68,AF68,AJ68,AN68,AR68,AV68,AZ68,BD68,BH68,BL68,BP68,BT68,BX68,CB68,CF68,CJ68,CN68,CR68,CV68,CZ68,DD68,DH68,DL68,DP68,DT68,DX68,EB68,EF68,EN68,ER68,EV68),T68:EY68,0)+1))</f>
        <v>2350</v>
      </c>
      <c r="J68" s="643">
        <f>INDEX(T68:EY68,1,(MATCH(MAX(T68,X68,AB68,AF68,AJ68,AN68,AR68,AV68,AZ68,BD68,BH68,BL68,BP68,BT68,BX68,CB68,CF68,CJ68,CN68,CR68,CV68,CZ68,DD68,DH68,DL68,DP68,DT68,DX68,EB68,EF68,EN68,ER68,EV68),T68:EY68,0)+2))</f>
        <v>35639</v>
      </c>
      <c r="K68" s="699">
        <f>INDEX(T68:EY68,1,(MATCH(MAX(T68,X68,AB68,AF68,AJ68,AN68,AR68,AV68,AZ68,BD68,BH68,BL68,BP68,BT68,BX68,CB68,CF68,CJ68,CN68,CR68,CV68,CZ68,DD68,DH68,DL68,DP68,DT68,DX68,EB68,EF68,EN68,ER68,EV68),T68:EY68,0)+3))</f>
        <v>0.82430555555555562</v>
      </c>
      <c r="L68" s="646">
        <v>300.56</v>
      </c>
      <c r="M68" s="652">
        <v>668</v>
      </c>
      <c r="N68" s="700">
        <v>44372</v>
      </c>
      <c r="O68" s="701">
        <v>0.82710648148349719</v>
      </c>
      <c r="P68" s="708">
        <v>299.72000000000003</v>
      </c>
      <c r="Q68" s="709">
        <v>446</v>
      </c>
      <c r="R68" s="710">
        <v>43975</v>
      </c>
      <c r="S68" s="711">
        <v>0.81321759259299142</v>
      </c>
      <c r="T68" s="264">
        <v>296.7</v>
      </c>
      <c r="U68" s="450">
        <v>423</v>
      </c>
      <c r="V68" s="54">
        <v>43651</v>
      </c>
      <c r="W68" s="287">
        <v>0.93055555555555558</v>
      </c>
      <c r="X68" s="578">
        <v>297.08</v>
      </c>
      <c r="Y68" s="53">
        <v>695</v>
      </c>
      <c r="Z68" s="54">
        <v>43243</v>
      </c>
      <c r="AA68" s="55">
        <v>0.83524305555329192</v>
      </c>
      <c r="AB68" s="264">
        <v>297.32</v>
      </c>
      <c r="AC68" s="532">
        <v>890</v>
      </c>
      <c r="AD68" s="54">
        <v>42888</v>
      </c>
      <c r="AE68" s="61">
        <v>0.69565972222222217</v>
      </c>
      <c r="AF68" s="357">
        <v>296.37</v>
      </c>
      <c r="AG68" s="59">
        <v>230</v>
      </c>
      <c r="AH68" s="54">
        <v>42570</v>
      </c>
      <c r="AI68" s="358">
        <v>0.92103009259153623</v>
      </c>
      <c r="AJ68" s="58">
        <v>297.94</v>
      </c>
      <c r="AK68" s="59">
        <v>1466</v>
      </c>
      <c r="AL68" s="60">
        <v>42167</v>
      </c>
      <c r="AM68" s="61">
        <v>0.35564814815006685</v>
      </c>
      <c r="AN68" s="62">
        <v>297.81</v>
      </c>
      <c r="AO68" s="63">
        <v>1338</v>
      </c>
      <c r="AP68" s="64">
        <v>41911</v>
      </c>
      <c r="AQ68" s="65">
        <v>0.79395833333546761</v>
      </c>
      <c r="AR68" s="184">
        <v>297.89</v>
      </c>
      <c r="AS68" s="185">
        <v>1413</v>
      </c>
      <c r="AT68" s="186">
        <v>41529.469108796293</v>
      </c>
      <c r="AU68" s="187">
        <v>0.46910879629285773</v>
      </c>
      <c r="AV68" s="149">
        <v>297.92</v>
      </c>
      <c r="AW68" s="150">
        <v>1445</v>
      </c>
      <c r="AX68" s="151">
        <v>41067</v>
      </c>
      <c r="AY68" s="213">
        <v>0.21875</v>
      </c>
      <c r="AZ68" s="188">
        <v>297.8</v>
      </c>
      <c r="BA68" s="189">
        <v>1403</v>
      </c>
      <c r="BB68" s="190">
        <v>40738</v>
      </c>
      <c r="BC68" s="191">
        <v>0.72638888888888886</v>
      </c>
      <c r="BD68" s="214">
        <v>297.98</v>
      </c>
      <c r="BE68" s="215">
        <v>1496</v>
      </c>
      <c r="BF68" s="216">
        <v>40276</v>
      </c>
      <c r="BG68" s="217">
        <v>0.42936342592592597</v>
      </c>
      <c r="BH68" s="200">
        <v>297.66000000000003</v>
      </c>
      <c r="BI68" s="189">
        <v>1197</v>
      </c>
      <c r="BJ68" s="190">
        <v>39989</v>
      </c>
      <c r="BK68" s="201">
        <v>0.63680555555555551</v>
      </c>
      <c r="BL68" s="200">
        <v>298.54000000000002</v>
      </c>
      <c r="BM68" s="189">
        <v>2069</v>
      </c>
      <c r="BN68" s="190">
        <v>39668</v>
      </c>
      <c r="BO68" s="201">
        <v>0.89722222222222225</v>
      </c>
      <c r="BP68" s="200">
        <v>297.39999999999998</v>
      </c>
      <c r="BQ68" s="189">
        <v>951</v>
      </c>
      <c r="BR68" s="190">
        <v>39196</v>
      </c>
      <c r="BS68" s="201">
        <v>0.72986111111111107</v>
      </c>
      <c r="BT68" s="200">
        <v>296.89999999999998</v>
      </c>
      <c r="BU68" s="189">
        <v>542</v>
      </c>
      <c r="BV68" s="190">
        <v>38902</v>
      </c>
      <c r="BW68" s="201">
        <v>0.88888888888888884</v>
      </c>
      <c r="BX68" s="200">
        <v>297.89999999999998</v>
      </c>
      <c r="BY68" s="189">
        <v>1431</v>
      </c>
      <c r="BZ68" s="190">
        <v>38506</v>
      </c>
      <c r="CA68" s="201">
        <v>0.84375</v>
      </c>
      <c r="CB68" s="200">
        <v>3</v>
      </c>
      <c r="CC68" s="189">
        <v>1630</v>
      </c>
      <c r="CD68" s="190">
        <v>38217</v>
      </c>
      <c r="CE68" s="201">
        <v>0.91805555555555562</v>
      </c>
      <c r="CF68" s="149">
        <v>297.83</v>
      </c>
      <c r="CG68" s="150">
        <v>1358</v>
      </c>
      <c r="CH68" s="151">
        <v>37821</v>
      </c>
      <c r="CI68" s="152">
        <v>2.7777777777777779E-3</v>
      </c>
      <c r="CJ68" s="200">
        <v>297</v>
      </c>
      <c r="CK68" s="150">
        <v>620</v>
      </c>
      <c r="CL68" s="190">
        <v>37511</v>
      </c>
      <c r="CM68" s="201">
        <v>0.86805555555555547</v>
      </c>
      <c r="CN68" s="81">
        <v>298.7</v>
      </c>
      <c r="CO68" s="75">
        <v>2240</v>
      </c>
      <c r="CP68" s="54">
        <v>37080</v>
      </c>
      <c r="CQ68" s="85">
        <v>0.79236111111111107</v>
      </c>
      <c r="CR68" s="200">
        <v>297.7</v>
      </c>
      <c r="CS68" s="189">
        <v>1230</v>
      </c>
      <c r="CT68" s="190">
        <v>36724</v>
      </c>
      <c r="CU68" s="201">
        <v>6.6666666666666666E-2</v>
      </c>
      <c r="CV68" s="200">
        <v>297.7</v>
      </c>
      <c r="CW68" s="189">
        <v>1234</v>
      </c>
      <c r="CX68" s="190">
        <v>36280</v>
      </c>
      <c r="CY68" s="201">
        <v>0.64722222222222225</v>
      </c>
      <c r="CZ68" s="200">
        <v>297.89999999999998</v>
      </c>
      <c r="DA68" s="189">
        <v>1403</v>
      </c>
      <c r="DB68" s="190">
        <v>36001</v>
      </c>
      <c r="DC68" s="201">
        <v>0.90625</v>
      </c>
      <c r="DD68" s="276">
        <v>298.8</v>
      </c>
      <c r="DE68" s="277">
        <v>2350</v>
      </c>
      <c r="DF68" s="278">
        <v>35639</v>
      </c>
      <c r="DG68" s="279">
        <v>0.82430555555555562</v>
      </c>
      <c r="DH68" s="200">
        <v>297.04000000000002</v>
      </c>
      <c r="DI68" s="189">
        <v>664</v>
      </c>
      <c r="DJ68" s="190">
        <v>35326</v>
      </c>
      <c r="DK68" s="201">
        <v>0.98472222222222217</v>
      </c>
      <c r="DL68" s="200">
        <v>297.87</v>
      </c>
      <c r="DM68" s="189">
        <v>1400</v>
      </c>
      <c r="DN68" s="190">
        <v>34929</v>
      </c>
      <c r="DO68" s="201">
        <v>0.96111111111111114</v>
      </c>
      <c r="DP68" s="200">
        <v>297.27</v>
      </c>
      <c r="DQ68" s="189">
        <v>850</v>
      </c>
      <c r="DR68" s="190">
        <v>34559</v>
      </c>
      <c r="DS68" s="201">
        <v>0.71736111111111101</v>
      </c>
      <c r="DT68" s="200">
        <v>296.8</v>
      </c>
      <c r="DU68" s="189">
        <v>514</v>
      </c>
      <c r="DV68" s="190">
        <v>34230</v>
      </c>
      <c r="DW68" s="201">
        <v>0.73750000000000004</v>
      </c>
      <c r="DX68" s="200">
        <v>297.37</v>
      </c>
      <c r="DY68" s="189">
        <v>934</v>
      </c>
      <c r="DZ68" s="190">
        <v>33840</v>
      </c>
      <c r="EA68" s="191">
        <v>0.71805555555555556</v>
      </c>
      <c r="EB68" s="200">
        <v>296.23</v>
      </c>
      <c r="EC68" s="189">
        <v>580</v>
      </c>
      <c r="ED68" s="190">
        <v>33439</v>
      </c>
      <c r="EE68" s="201">
        <v>0.74652777777777779</v>
      </c>
      <c r="EF68" s="265"/>
      <c r="EG68" s="266"/>
      <c r="EH68" s="267"/>
      <c r="EI68" s="272"/>
      <c r="EJ68" s="94"/>
      <c r="EK68" s="95"/>
      <c r="EL68" s="219"/>
      <c r="EM68" s="97"/>
      <c r="EN68" s="94"/>
      <c r="EO68" s="95"/>
      <c r="EP68" s="96"/>
      <c r="EQ68" s="97"/>
      <c r="ER68" s="94"/>
      <c r="ES68" s="95"/>
      <c r="ET68" s="96"/>
      <c r="EU68" s="97"/>
      <c r="EV68" s="94"/>
      <c r="EW68" s="95"/>
      <c r="EX68" s="96"/>
      <c r="EY68" s="97"/>
      <c r="EZ68" s="47"/>
    </row>
    <row r="69" spans="1:156" s="262" customFormat="1" ht="13.8" thickBot="1">
      <c r="A69" s="48" t="s">
        <v>94</v>
      </c>
      <c r="B69" s="49">
        <v>1800</v>
      </c>
      <c r="C69" s="50">
        <v>1803</v>
      </c>
      <c r="D69" s="50"/>
      <c r="E69" s="49" t="s">
        <v>95</v>
      </c>
      <c r="F69" s="51">
        <v>32591</v>
      </c>
      <c r="G69" s="52" t="s">
        <v>2</v>
      </c>
      <c r="H69" s="641">
        <f t="shared" ref="H69:H124" si="8">MAX(L69,P69,T69,X69,AB69,AF69,AJ69,AN69,AR69,AV69,AZ69,BD69,BH69,BL69,BP69,BT69,BX69,CB69,CF69,CJ69,CN69,CR69,CV69,CZ69,DD69,DH69,DL69,DP69,DT69,DX69,EB69,EF69,EN69,ER69,EV69)</f>
        <v>6.82</v>
      </c>
      <c r="I69" s="642">
        <f t="shared" si="5"/>
        <v>4684</v>
      </c>
      <c r="J69" s="643">
        <f t="shared" ref="J69" si="9">INDEX(L69:EY69,1,(MATCH(MAX(L69,P69,T69,X69,AB69,AF69,AJ69,AN69,AR69,AV69,AZ69,BD69,BH69,BL69,BP69,BT69,BX69,CB69,CF69,CJ69,CN69,CR69,CV69,CZ69,DD69,DH69,DL69,DP69,DT69,DX69,EB69,EF69,EN69,ER69,EV69),L69:EY69,0)+2))</f>
        <v>41531.753645833334</v>
      </c>
      <c r="K69" s="699">
        <f t="shared" si="7"/>
        <v>0.75364583333430346</v>
      </c>
      <c r="L69" s="740">
        <v>0.02</v>
      </c>
      <c r="M69" s="741">
        <v>0</v>
      </c>
      <c r="N69" s="742">
        <v>44386</v>
      </c>
      <c r="O69" s="743">
        <v>0.75800925926159834</v>
      </c>
      <c r="P69" s="646">
        <v>2.5099999999999998</v>
      </c>
      <c r="Q69" s="652">
        <v>353</v>
      </c>
      <c r="R69" s="700">
        <v>44016</v>
      </c>
      <c r="S69" s="701">
        <v>0.78268518518598285</v>
      </c>
      <c r="T69" s="264">
        <v>2.42</v>
      </c>
      <c r="U69" s="450">
        <v>343</v>
      </c>
      <c r="V69" s="54">
        <v>43714</v>
      </c>
      <c r="W69" s="287">
        <v>0.79583333333333339</v>
      </c>
      <c r="X69" s="578">
        <v>3.54</v>
      </c>
      <c r="Y69" s="53">
        <v>884</v>
      </c>
      <c r="Z69" s="54">
        <v>43304</v>
      </c>
      <c r="AA69" s="55">
        <v>0.76381944444437977</v>
      </c>
      <c r="AB69" s="264">
        <v>2.27</v>
      </c>
      <c r="AC69" s="532">
        <v>322</v>
      </c>
      <c r="AD69" s="54">
        <v>42873</v>
      </c>
      <c r="AE69" s="61">
        <v>0.60475694444444439</v>
      </c>
      <c r="AF69" s="357">
        <v>2.31</v>
      </c>
      <c r="AG69" s="59">
        <v>327</v>
      </c>
      <c r="AH69" s="54">
        <v>42516</v>
      </c>
      <c r="AI69" s="358">
        <v>0.72179398148000473</v>
      </c>
      <c r="AJ69" s="58">
        <v>4.05</v>
      </c>
      <c r="AK69" s="59">
        <v>1317</v>
      </c>
      <c r="AL69" s="60">
        <v>42167</v>
      </c>
      <c r="AM69" s="61">
        <v>0.31612268518802011</v>
      </c>
      <c r="AN69" s="62">
        <v>3.3</v>
      </c>
      <c r="AO69" s="63">
        <v>744</v>
      </c>
      <c r="AP69" s="64">
        <v>41780</v>
      </c>
      <c r="AQ69" s="65">
        <v>0.67913194444554392</v>
      </c>
      <c r="AR69" s="66">
        <v>6.82</v>
      </c>
      <c r="AS69" s="67">
        <v>4684</v>
      </c>
      <c r="AT69" s="68">
        <v>41531.753645833334</v>
      </c>
      <c r="AU69" s="69">
        <v>0.75364583333430346</v>
      </c>
      <c r="AV69" s="87">
        <v>4.8099999999999996</v>
      </c>
      <c r="AW69" s="75">
        <v>2011</v>
      </c>
      <c r="AX69" s="56">
        <v>41098</v>
      </c>
      <c r="AY69" s="76">
        <v>0.43194444444444446</v>
      </c>
      <c r="AZ69" s="74">
        <v>3.59</v>
      </c>
      <c r="BA69" s="53">
        <v>914</v>
      </c>
      <c r="BB69" s="54">
        <v>40731</v>
      </c>
      <c r="BC69" s="55">
        <v>0.86944444444444446</v>
      </c>
      <c r="BD69" s="81" t="s">
        <v>194</v>
      </c>
      <c r="BE69" s="53" t="s">
        <v>194</v>
      </c>
      <c r="BF69" s="54" t="s">
        <v>194</v>
      </c>
      <c r="BG69" s="55" t="s">
        <v>194</v>
      </c>
      <c r="BH69" s="81">
        <v>3.5</v>
      </c>
      <c r="BI69" s="53">
        <v>860</v>
      </c>
      <c r="BJ69" s="54">
        <v>40000</v>
      </c>
      <c r="BK69" s="85">
        <v>0.8652777777777777</v>
      </c>
      <c r="BL69" s="81">
        <v>3.23</v>
      </c>
      <c r="BM69" s="53">
        <v>701</v>
      </c>
      <c r="BN69" s="54">
        <v>39676</v>
      </c>
      <c r="BO69" s="85">
        <v>0.61458333333333337</v>
      </c>
      <c r="BP69" s="81">
        <v>2.6</v>
      </c>
      <c r="BQ69" s="53">
        <v>365</v>
      </c>
      <c r="BR69" s="54">
        <v>39216</v>
      </c>
      <c r="BS69" s="85">
        <v>0.93055555555555547</v>
      </c>
      <c r="BT69" s="81">
        <v>1.9</v>
      </c>
      <c r="BU69" s="53">
        <v>272</v>
      </c>
      <c r="BV69" s="54">
        <v>38902</v>
      </c>
      <c r="BW69" s="85">
        <v>0.32708333333333334</v>
      </c>
      <c r="BX69" s="81">
        <v>3.2</v>
      </c>
      <c r="BY69" s="53">
        <v>694</v>
      </c>
      <c r="BZ69" s="54">
        <v>38506</v>
      </c>
      <c r="CA69" s="85">
        <v>0.82638888888888884</v>
      </c>
      <c r="CB69" s="81">
        <v>3.9</v>
      </c>
      <c r="CC69" s="53">
        <v>1151</v>
      </c>
      <c r="CD69" s="54">
        <v>38191</v>
      </c>
      <c r="CE69" s="85">
        <v>0.98888888888888893</v>
      </c>
      <c r="CF69" s="87">
        <v>1.63</v>
      </c>
      <c r="CG69" s="75">
        <v>229</v>
      </c>
      <c r="CH69" s="56">
        <v>37821</v>
      </c>
      <c r="CI69" s="86">
        <v>8.8888888888888892E-2</v>
      </c>
      <c r="CJ69" s="81">
        <v>0.8</v>
      </c>
      <c r="CK69" s="53">
        <v>112</v>
      </c>
      <c r="CL69" s="54">
        <v>37411</v>
      </c>
      <c r="CM69" s="85">
        <v>8.7499999999999994E-2</v>
      </c>
      <c r="CN69" s="81">
        <v>1.7</v>
      </c>
      <c r="CO69" s="53">
        <v>235</v>
      </c>
      <c r="CP69" s="54">
        <v>37080</v>
      </c>
      <c r="CQ69" s="85">
        <v>0.8833333333333333</v>
      </c>
      <c r="CR69" s="81">
        <v>1.7</v>
      </c>
      <c r="CS69" s="53">
        <v>236</v>
      </c>
      <c r="CT69" s="54">
        <v>36755</v>
      </c>
      <c r="CU69" s="85">
        <v>0.84027777777777779</v>
      </c>
      <c r="CV69" s="81">
        <v>1.5</v>
      </c>
      <c r="CW69" s="53">
        <v>211</v>
      </c>
      <c r="CX69" s="54">
        <v>36325</v>
      </c>
      <c r="CY69" s="85">
        <v>0.72499999999999998</v>
      </c>
      <c r="CZ69" s="81">
        <v>2.72</v>
      </c>
      <c r="DA69" s="53">
        <v>400</v>
      </c>
      <c r="DB69" s="54">
        <v>36029</v>
      </c>
      <c r="DC69" s="85">
        <v>0.20277777777777781</v>
      </c>
      <c r="DD69" s="81">
        <v>6</v>
      </c>
      <c r="DE69" s="53">
        <v>3480</v>
      </c>
      <c r="DF69" s="54">
        <v>35640</v>
      </c>
      <c r="DG69" s="85">
        <v>9.7916666666666666E-2</v>
      </c>
      <c r="DH69" s="81">
        <v>1.1499999999999999</v>
      </c>
      <c r="DI69" s="53">
        <v>158</v>
      </c>
      <c r="DJ69" s="54">
        <v>35211</v>
      </c>
      <c r="DK69" s="85">
        <v>0.4548611111111111</v>
      </c>
      <c r="DL69" s="87">
        <v>0.8</v>
      </c>
      <c r="DM69" s="75">
        <v>107</v>
      </c>
      <c r="DN69" s="56">
        <v>34836</v>
      </c>
      <c r="DO69" s="86">
        <v>0.45</v>
      </c>
      <c r="DP69" s="103" t="s">
        <v>190</v>
      </c>
      <c r="DQ69" s="176" t="s">
        <v>190</v>
      </c>
      <c r="DR69" s="218" t="s">
        <v>190</v>
      </c>
      <c r="DS69" s="86" t="s">
        <v>190</v>
      </c>
      <c r="DT69" s="81">
        <v>0.9</v>
      </c>
      <c r="DU69" s="53">
        <v>93</v>
      </c>
      <c r="DV69" s="54">
        <v>34111</v>
      </c>
      <c r="DW69" s="85">
        <v>0.76875000000000004</v>
      </c>
      <c r="DX69" s="103" t="s">
        <v>190</v>
      </c>
      <c r="DY69" s="176" t="s">
        <v>190</v>
      </c>
      <c r="DZ69" s="218" t="s">
        <v>190</v>
      </c>
      <c r="EA69" s="76" t="s">
        <v>190</v>
      </c>
      <c r="EB69" s="81">
        <v>1.2</v>
      </c>
      <c r="EC69" s="53">
        <v>166</v>
      </c>
      <c r="ED69" s="54">
        <v>33395</v>
      </c>
      <c r="EE69" s="85">
        <v>0.7944444444444444</v>
      </c>
      <c r="EF69" s="87">
        <v>6</v>
      </c>
      <c r="EG69" s="75">
        <v>3454</v>
      </c>
      <c r="EH69" s="56">
        <v>33054</v>
      </c>
      <c r="EI69" s="88">
        <v>0.16805555555555554</v>
      </c>
      <c r="EJ69" s="89" t="s">
        <v>190</v>
      </c>
      <c r="EK69" s="90" t="s">
        <v>190</v>
      </c>
      <c r="EL69" s="91" t="s">
        <v>190</v>
      </c>
      <c r="EM69" s="205" t="s">
        <v>190</v>
      </c>
      <c r="EN69" s="109"/>
      <c r="EO69" s="110"/>
      <c r="EP69" s="111"/>
      <c r="EQ69" s="112"/>
      <c r="ER69" s="109"/>
      <c r="ES69" s="110"/>
      <c r="ET69" s="111"/>
      <c r="EU69" s="112"/>
      <c r="EV69" s="109"/>
      <c r="EW69" s="110"/>
      <c r="EX69" s="111"/>
      <c r="EY69" s="112"/>
    </row>
    <row r="70" spans="1:156" ht="13.8" thickBot="1">
      <c r="A70" s="48"/>
      <c r="B70" s="99">
        <v>1800</v>
      </c>
      <c r="C70" s="100">
        <v>1804</v>
      </c>
      <c r="D70" s="100"/>
      <c r="E70" s="99" t="s">
        <v>185</v>
      </c>
      <c r="F70" s="101">
        <v>32591</v>
      </c>
      <c r="G70" s="102" t="s">
        <v>24</v>
      </c>
      <c r="H70" s="641">
        <f t="shared" si="8"/>
        <v>0</v>
      </c>
      <c r="I70" s="642" t="e">
        <f t="shared" si="4"/>
        <v>#N/A</v>
      </c>
      <c r="J70" s="643" t="e">
        <f t="shared" ref="J70" si="10">INDEX(P70:EY70,1,(MATCH(MAX(P70,T70,X70,AB70,AF70,AJ70,AN70,AR70,AV70,AZ70,BD70,BH70,BL70,BP70,BT70,BX70,CB70,CF70,CJ70,CN70,CR70,CV70,CZ70,DD70,DH70,DL70,DP70,DT70,DX70,EB70,EF70,EN70,ER70,EV70),P70:EY70,0)+2))</f>
        <v>#N/A</v>
      </c>
      <c r="K70" s="699" t="e">
        <f t="shared" ref="K70:K111" si="11">INDEX(P70:EY70,1,(MATCH(MAX(P70,T70,X70,AB70,AF70,AJ70,AN70,AR70,AV70,AZ70,BD70,BH70,BL70,BP70,BT70,BX70,CB70,CF70,CJ70,CN70,CR70,CV70,CZ70,DD70,DH70,DL70,DP70,DT70,DX70,EB70,EF70,EN70,ER70,EV70),P70:EY70,0)+3))</f>
        <v>#N/A</v>
      </c>
      <c r="L70" s="551"/>
      <c r="M70" s="538"/>
      <c r="N70" s="273"/>
      <c r="O70" s="739"/>
      <c r="P70" s="551"/>
      <c r="Q70" s="538"/>
      <c r="R70" s="273"/>
      <c r="S70" s="640"/>
      <c r="T70" s="592"/>
      <c r="U70" s="593"/>
      <c r="V70" s="593"/>
      <c r="W70" s="609"/>
      <c r="X70" s="585"/>
      <c r="Y70" s="593"/>
      <c r="Z70" s="593"/>
      <c r="AA70" s="594"/>
      <c r="AB70" s="547"/>
      <c r="AC70" s="275"/>
      <c r="AD70" s="275"/>
      <c r="AE70" s="128"/>
      <c r="AF70" s="698"/>
      <c r="AG70" s="696"/>
      <c r="AH70" s="275"/>
      <c r="AI70" s="274"/>
      <c r="AJ70" s="123"/>
      <c r="AK70" s="117"/>
      <c r="AL70" s="117"/>
      <c r="AM70" s="124"/>
      <c r="AN70" s="109"/>
      <c r="AO70" s="117"/>
      <c r="AP70" s="117"/>
      <c r="AQ70" s="125"/>
      <c r="AR70" s="366"/>
      <c r="AS70" s="292"/>
      <c r="AT70" s="292"/>
      <c r="AU70" s="367"/>
      <c r="AV70" s="292"/>
      <c r="AW70" s="368"/>
      <c r="AX70" s="369"/>
      <c r="AY70" s="364"/>
      <c r="AZ70" s="316"/>
      <c r="BA70" s="368"/>
      <c r="BB70" s="369"/>
      <c r="BC70" s="364"/>
      <c r="BD70" s="359"/>
      <c r="BE70" s="368"/>
      <c r="BF70" s="369"/>
      <c r="BG70" s="364"/>
      <c r="BH70" s="359"/>
      <c r="BI70" s="368"/>
      <c r="BJ70" s="369"/>
      <c r="BK70" s="270"/>
      <c r="BL70" s="316"/>
      <c r="BM70" s="368"/>
      <c r="BN70" s="369"/>
      <c r="BO70" s="270"/>
      <c r="BP70" s="316"/>
      <c r="BQ70" s="368"/>
      <c r="BR70" s="369"/>
      <c r="BS70" s="270"/>
      <c r="BT70" s="316"/>
      <c r="BU70" s="266"/>
      <c r="BV70" s="269"/>
      <c r="BW70" s="272"/>
      <c r="BX70" s="265"/>
      <c r="BY70" s="266"/>
      <c r="BZ70" s="267"/>
      <c r="CA70" s="270"/>
      <c r="CB70" s="265"/>
      <c r="CC70" s="266"/>
      <c r="CD70" s="267"/>
      <c r="CE70" s="268"/>
      <c r="CF70" s="265"/>
      <c r="CG70" s="266"/>
      <c r="CH70" s="267"/>
      <c r="CI70" s="268"/>
      <c r="CJ70" s="265"/>
      <c r="CK70" s="266"/>
      <c r="CL70" s="267"/>
      <c r="CM70" s="268"/>
      <c r="CN70" s="265"/>
      <c r="CO70" s="266"/>
      <c r="CP70" s="267"/>
      <c r="CQ70" s="268"/>
      <c r="CR70" s="265"/>
      <c r="CS70" s="266"/>
      <c r="CT70" s="267"/>
      <c r="CU70" s="268"/>
      <c r="CV70" s="265"/>
      <c r="CW70" s="266"/>
      <c r="CX70" s="269"/>
      <c r="CY70" s="270"/>
      <c r="CZ70" s="265"/>
      <c r="DA70" s="266"/>
      <c r="DB70" s="269"/>
      <c r="DC70" s="270"/>
      <c r="DD70" s="359"/>
      <c r="DE70" s="317"/>
      <c r="DF70" s="360"/>
      <c r="DG70" s="361"/>
      <c r="DH70" s="265"/>
      <c r="DI70" s="266"/>
      <c r="DJ70" s="267"/>
      <c r="DK70" s="268"/>
      <c r="DL70" s="265"/>
      <c r="DM70" s="266"/>
      <c r="DN70" s="267"/>
      <c r="DO70" s="268"/>
      <c r="DP70" s="265"/>
      <c r="DQ70" s="266"/>
      <c r="DR70" s="267"/>
      <c r="DS70" s="268"/>
      <c r="DT70" s="265"/>
      <c r="DU70" s="266"/>
      <c r="DV70" s="267"/>
      <c r="DW70" s="268"/>
      <c r="DX70" s="265"/>
      <c r="DY70" s="266"/>
      <c r="DZ70" s="267"/>
      <c r="EA70" s="271"/>
      <c r="EB70" s="265"/>
      <c r="EC70" s="266"/>
      <c r="ED70" s="269"/>
      <c r="EE70" s="270"/>
      <c r="EF70" s="265"/>
      <c r="EG70" s="266"/>
      <c r="EH70" s="267"/>
      <c r="EI70" s="272"/>
      <c r="EJ70" s="231" t="s">
        <v>190</v>
      </c>
      <c r="EK70" s="202" t="s">
        <v>190</v>
      </c>
      <c r="EL70" s="370" t="s">
        <v>190</v>
      </c>
      <c r="EM70" s="371" t="s">
        <v>190</v>
      </c>
      <c r="EN70" s="292"/>
      <c r="EO70" s="372"/>
      <c r="EP70" s="373"/>
      <c r="EQ70" s="374"/>
      <c r="ER70" s="292"/>
      <c r="ES70" s="372"/>
      <c r="ET70" s="373"/>
      <c r="EU70" s="374"/>
      <c r="EV70" s="292"/>
      <c r="EW70" s="372"/>
      <c r="EX70" s="373"/>
      <c r="EY70" s="374"/>
      <c r="EZ70" s="47"/>
    </row>
    <row r="71" spans="1:156" s="262" customFormat="1" ht="13.8" thickBot="1">
      <c r="A71" s="48" t="s">
        <v>96</v>
      </c>
      <c r="B71" s="49">
        <v>1810</v>
      </c>
      <c r="C71" s="50">
        <v>1813</v>
      </c>
      <c r="D71" s="50"/>
      <c r="E71" s="49" t="s">
        <v>161</v>
      </c>
      <c r="F71" s="51">
        <v>35924</v>
      </c>
      <c r="G71" s="52" t="s">
        <v>2</v>
      </c>
      <c r="H71" s="641">
        <f t="shared" si="8"/>
        <v>10.68</v>
      </c>
      <c r="I71" s="642">
        <f t="shared" ref="I71:I86" si="12">INDEX(L71:EY71,1,(MATCH(MAX(L71,P71,T71,X71,AB71,AF71,AJ71,AN71,AR71,AV71,AZ71,BD71,BH71,BL71,BP71,BT71,BX71,CB71,CF71,CJ71,CN71,CR71,CV71,CZ71,DD71,DH71,DL71,DP71,DT71,DX71,EB71,EF71,EN71,ER71,EV71),L71:EY71,0)+1))</f>
        <v>13316</v>
      </c>
      <c r="J71" s="643">
        <f t="shared" ref="J71:J109" si="13">INDEX(L71:EY71,1,(MATCH(MAX(L71,P71,T71,X71,AB71,AF71,AJ71,AN71,AR71,AV71,AZ71,BD71,BH71,BL71,BP71,BT71,BX71,CB71,CF71,CJ71,CN71,CR71,CV71,CZ71,DD71,DH71,DL71,DP71,DT71,DX71,EB71,EF71,EN71,ER71,EV71),L71:EY71,0)+2))</f>
        <v>41529.391458333332</v>
      </c>
      <c r="K71" s="699">
        <f t="shared" ref="K71:K109" si="14">INDEX(L71:EY71,1,(MATCH(MAX(L71,P71,T71,X71,AB71,AF71,AJ71,AN71,AR71,AV71,AZ71,BD71,BH71,BL71,BP71,BT71,BX71,CB71,CF71,CJ71,CN71,CR71,CV71,CZ71,DD71,DH71,DL71,DP71,DT71,DX71,EB71,EF71,EN71,ER71,EV71),L71:EY71,0)+3))</f>
        <v>0.39145833333168412</v>
      </c>
      <c r="L71" s="551"/>
      <c r="M71" s="538"/>
      <c r="N71" s="273"/>
      <c r="O71" s="739"/>
      <c r="P71" s="551"/>
      <c r="Q71" s="538"/>
      <c r="R71" s="273"/>
      <c r="S71" s="640"/>
      <c r="T71" s="592"/>
      <c r="U71" s="593"/>
      <c r="V71" s="593"/>
      <c r="W71" s="609"/>
      <c r="X71" s="585"/>
      <c r="Y71" s="593"/>
      <c r="Z71" s="593"/>
      <c r="AA71" s="594"/>
      <c r="AB71" s="547"/>
      <c r="AC71" s="275"/>
      <c r="AD71" s="275"/>
      <c r="AE71" s="128"/>
      <c r="AF71" s="352"/>
      <c r="AG71" s="286"/>
      <c r="AH71" s="222" t="s">
        <v>261</v>
      </c>
      <c r="AI71" s="352"/>
      <c r="AJ71" s="375"/>
      <c r="AK71" s="376"/>
      <c r="AL71" s="377" t="s">
        <v>238</v>
      </c>
      <c r="AM71" s="76"/>
      <c r="AN71" s="62">
        <v>8.09</v>
      </c>
      <c r="AO71" s="63">
        <v>5677</v>
      </c>
      <c r="AP71" s="64">
        <v>41780</v>
      </c>
      <c r="AQ71" s="65">
        <v>0.64351851851824904</v>
      </c>
      <c r="AR71" s="66">
        <v>10.68</v>
      </c>
      <c r="AS71" s="67">
        <v>13316</v>
      </c>
      <c r="AT71" s="68">
        <v>41529.391458333332</v>
      </c>
      <c r="AU71" s="69">
        <v>0.39145833333168412</v>
      </c>
      <c r="AV71" s="87">
        <v>6.55</v>
      </c>
      <c r="AW71" s="75">
        <v>2269</v>
      </c>
      <c r="AX71" s="56">
        <v>41067</v>
      </c>
      <c r="AY71" s="76">
        <v>0.29375000000000001</v>
      </c>
      <c r="AZ71" s="74">
        <v>8.75</v>
      </c>
      <c r="BA71" s="53">
        <v>7517</v>
      </c>
      <c r="BB71" s="54">
        <v>40731</v>
      </c>
      <c r="BC71" s="55">
        <v>0.83819444444444446</v>
      </c>
      <c r="BD71" s="104">
        <v>6.35</v>
      </c>
      <c r="BE71" s="105">
        <v>1922</v>
      </c>
      <c r="BF71" s="106">
        <v>40291</v>
      </c>
      <c r="BG71" s="107">
        <v>0.52680555555555553</v>
      </c>
      <c r="BH71" s="81">
        <v>6.06</v>
      </c>
      <c r="BI71" s="53">
        <v>1512</v>
      </c>
      <c r="BJ71" s="54">
        <v>39966</v>
      </c>
      <c r="BK71" s="85">
        <v>0.42986111111111108</v>
      </c>
      <c r="BL71" s="81">
        <v>6.08</v>
      </c>
      <c r="BM71" s="53">
        <v>1592</v>
      </c>
      <c r="BN71" s="54">
        <v>39676</v>
      </c>
      <c r="BO71" s="85">
        <v>0.67152777777777783</v>
      </c>
      <c r="BP71" s="81">
        <v>6.3</v>
      </c>
      <c r="BQ71" s="53">
        <v>1880</v>
      </c>
      <c r="BR71" s="54">
        <v>39196</v>
      </c>
      <c r="BS71" s="85">
        <v>0.76458333333333339</v>
      </c>
      <c r="BT71" s="81">
        <v>5.8</v>
      </c>
      <c r="BU71" s="53">
        <v>1231</v>
      </c>
      <c r="BV71" s="54">
        <v>38902</v>
      </c>
      <c r="BW71" s="85">
        <v>3.7499999999999999E-2</v>
      </c>
      <c r="BX71" s="81">
        <v>6.7</v>
      </c>
      <c r="BY71" s="53">
        <v>2565</v>
      </c>
      <c r="BZ71" s="54">
        <v>38506</v>
      </c>
      <c r="CA71" s="85">
        <v>0.93819444444444444</v>
      </c>
      <c r="CB71" s="81">
        <v>7.82</v>
      </c>
      <c r="CC71" s="53">
        <v>3930</v>
      </c>
      <c r="CD71" s="54">
        <v>38217</v>
      </c>
      <c r="CE71" s="85">
        <v>0.98263888888888884</v>
      </c>
      <c r="CF71" s="87">
        <v>6.08</v>
      </c>
      <c r="CG71" s="75">
        <v>1592</v>
      </c>
      <c r="CH71" s="56">
        <v>37864</v>
      </c>
      <c r="CI71" s="86">
        <v>3.6805555555555557E-2</v>
      </c>
      <c r="CJ71" s="81">
        <v>6</v>
      </c>
      <c r="CK71" s="53">
        <v>1425</v>
      </c>
      <c r="CL71" s="54">
        <v>37511</v>
      </c>
      <c r="CM71" s="85">
        <v>0.82499999999999996</v>
      </c>
      <c r="CN71" s="81">
        <v>6.4</v>
      </c>
      <c r="CO71" s="53">
        <v>2077</v>
      </c>
      <c r="CP71" s="54">
        <v>37085</v>
      </c>
      <c r="CQ71" s="85">
        <v>0.8520833333333333</v>
      </c>
      <c r="CR71" s="81">
        <v>6.3</v>
      </c>
      <c r="CS71" s="53">
        <v>1864</v>
      </c>
      <c r="CT71" s="54">
        <v>36755</v>
      </c>
      <c r="CU71" s="85">
        <v>0.7909722222222223</v>
      </c>
      <c r="CV71" s="81">
        <v>7.9</v>
      </c>
      <c r="CW71" s="53">
        <v>5332</v>
      </c>
      <c r="CX71" s="54">
        <v>36372</v>
      </c>
      <c r="CY71" s="85">
        <v>0.88055555555555554</v>
      </c>
      <c r="CZ71" s="81">
        <v>6.6</v>
      </c>
      <c r="DA71" s="53">
        <v>2489</v>
      </c>
      <c r="DB71" s="54">
        <v>36001</v>
      </c>
      <c r="DC71" s="85">
        <v>0.99583333333333324</v>
      </c>
      <c r="DD71" s="378"/>
      <c r="DE71" s="379"/>
      <c r="DF71" s="380"/>
      <c r="DG71" s="381"/>
      <c r="DH71" s="382"/>
      <c r="DI71" s="379"/>
      <c r="DJ71" s="383"/>
      <c r="DK71" s="384"/>
      <c r="DL71" s="382"/>
      <c r="DM71" s="379"/>
      <c r="DN71" s="383"/>
      <c r="DO71" s="384"/>
      <c r="DP71" s="382"/>
      <c r="DQ71" s="379"/>
      <c r="DR71" s="383"/>
      <c r="DS71" s="384"/>
      <c r="DT71" s="382"/>
      <c r="DU71" s="379"/>
      <c r="DV71" s="383"/>
      <c r="DW71" s="384"/>
      <c r="DX71" s="382"/>
      <c r="DY71" s="379"/>
      <c r="DZ71" s="383"/>
      <c r="EA71" s="385"/>
      <c r="EB71" s="386"/>
      <c r="EC71" s="379"/>
      <c r="ED71" s="380"/>
      <c r="EE71" s="381"/>
      <c r="EF71" s="386"/>
      <c r="EG71" s="379"/>
      <c r="EH71" s="380"/>
      <c r="EI71" s="381"/>
      <c r="EJ71" s="109"/>
      <c r="EK71" s="110"/>
      <c r="EL71" s="121"/>
      <c r="EM71" s="112"/>
      <c r="EN71" s="109"/>
      <c r="EO71" s="110"/>
      <c r="EP71" s="111"/>
      <c r="EQ71" s="112"/>
      <c r="ER71" s="109"/>
      <c r="ES71" s="110"/>
      <c r="ET71" s="111"/>
      <c r="EU71" s="112"/>
      <c r="EV71" s="109"/>
      <c r="EW71" s="110"/>
      <c r="EX71" s="111"/>
      <c r="EY71" s="112"/>
    </row>
    <row r="72" spans="1:156" ht="13.8" thickBot="1">
      <c r="A72" s="48" t="s">
        <v>96</v>
      </c>
      <c r="B72" s="49">
        <v>1810</v>
      </c>
      <c r="C72" s="50">
        <v>1813</v>
      </c>
      <c r="D72" s="50"/>
      <c r="E72" s="49" t="s">
        <v>180</v>
      </c>
      <c r="F72" s="51">
        <v>32994</v>
      </c>
      <c r="G72" s="52" t="s">
        <v>2</v>
      </c>
      <c r="H72" s="641">
        <f t="shared" si="8"/>
        <v>3</v>
      </c>
      <c r="I72" s="642">
        <f t="shared" si="12"/>
        <v>4198</v>
      </c>
      <c r="J72" s="643">
        <f t="shared" si="13"/>
        <v>35640</v>
      </c>
      <c r="K72" s="699">
        <f t="shared" si="14"/>
        <v>0.10208333333333335</v>
      </c>
      <c r="L72" s="551"/>
      <c r="M72" s="538"/>
      <c r="N72" s="273"/>
      <c r="O72" s="739"/>
      <c r="P72" s="551"/>
      <c r="Q72" s="538"/>
      <c r="R72" s="273"/>
      <c r="S72" s="640"/>
      <c r="T72" s="592"/>
      <c r="U72" s="593"/>
      <c r="V72" s="593"/>
      <c r="W72" s="609"/>
      <c r="X72" s="585"/>
      <c r="Y72" s="593"/>
      <c r="Z72" s="593"/>
      <c r="AA72" s="594"/>
      <c r="AB72" s="547"/>
      <c r="AC72" s="275"/>
      <c r="AD72" s="275"/>
      <c r="AE72" s="128"/>
      <c r="AF72" s="698"/>
      <c r="AG72" s="696"/>
      <c r="AH72" s="275"/>
      <c r="AI72" s="274"/>
      <c r="AJ72" s="123"/>
      <c r="AK72" s="117"/>
      <c r="AL72" s="117"/>
      <c r="AM72" s="124"/>
      <c r="AN72" s="109"/>
      <c r="AO72" s="117"/>
      <c r="AP72" s="117"/>
      <c r="AQ72" s="125"/>
      <c r="AR72" s="387"/>
      <c r="AS72" s="388"/>
      <c r="AT72" s="388"/>
      <c r="AU72" s="389"/>
      <c r="AV72" s="388"/>
      <c r="AW72" s="390"/>
      <c r="AX72" s="391"/>
      <c r="AY72" s="392"/>
      <c r="AZ72" s="393"/>
      <c r="BA72" s="390"/>
      <c r="BB72" s="391"/>
      <c r="BC72" s="392"/>
      <c r="BD72" s="393"/>
      <c r="BE72" s="390"/>
      <c r="BF72" s="391"/>
      <c r="BG72" s="392"/>
      <c r="BH72" s="393"/>
      <c r="BI72" s="390"/>
      <c r="BJ72" s="391"/>
      <c r="BK72" s="394"/>
      <c r="BL72" s="393"/>
      <c r="BM72" s="390"/>
      <c r="BN72" s="391"/>
      <c r="BO72" s="394"/>
      <c r="BP72" s="393"/>
      <c r="BQ72" s="390"/>
      <c r="BR72" s="391"/>
      <c r="BS72" s="394"/>
      <c r="BT72" s="393"/>
      <c r="BU72" s="390"/>
      <c r="BV72" s="391"/>
      <c r="BW72" s="394"/>
      <c r="BX72" s="393"/>
      <c r="BY72" s="390"/>
      <c r="BZ72" s="391"/>
      <c r="CA72" s="394"/>
      <c r="CB72" s="393"/>
      <c r="CC72" s="390"/>
      <c r="CD72" s="391"/>
      <c r="CE72" s="394"/>
      <c r="CF72" s="393"/>
      <c r="CG72" s="390"/>
      <c r="CH72" s="395"/>
      <c r="CI72" s="396"/>
      <c r="CJ72" s="393"/>
      <c r="CK72" s="390"/>
      <c r="CL72" s="395"/>
      <c r="CM72" s="396"/>
      <c r="CN72" s="393"/>
      <c r="CO72" s="390"/>
      <c r="CP72" s="395"/>
      <c r="CQ72" s="396"/>
      <c r="CR72" s="393"/>
      <c r="CS72" s="390"/>
      <c r="CT72" s="395"/>
      <c r="CU72" s="396"/>
      <c r="CV72" s="393"/>
      <c r="CW72" s="390"/>
      <c r="CX72" s="391"/>
      <c r="CY72" s="394"/>
      <c r="CZ72" s="393"/>
      <c r="DA72" s="390"/>
      <c r="DB72" s="391"/>
      <c r="DC72" s="394"/>
      <c r="DD72" s="224">
        <v>3</v>
      </c>
      <c r="DE72" s="225">
        <v>4198</v>
      </c>
      <c r="DF72" s="226">
        <v>35640</v>
      </c>
      <c r="DG72" s="233">
        <v>0.10208333333333335</v>
      </c>
      <c r="DH72" s="200">
        <v>1.4</v>
      </c>
      <c r="DI72" s="189">
        <v>1390</v>
      </c>
      <c r="DJ72" s="190">
        <v>35211</v>
      </c>
      <c r="DK72" s="201">
        <v>0.53333333333333333</v>
      </c>
      <c r="DL72" s="149">
        <v>1.41</v>
      </c>
      <c r="DM72" s="150">
        <v>1400</v>
      </c>
      <c r="DN72" s="151">
        <v>34836</v>
      </c>
      <c r="DO72" s="152">
        <v>0.48402777777777778</v>
      </c>
      <c r="DP72" s="149">
        <v>0.87</v>
      </c>
      <c r="DQ72" s="150">
        <v>668</v>
      </c>
      <c r="DR72" s="151">
        <v>34559</v>
      </c>
      <c r="DS72" s="152">
        <v>0.7944444444444444</v>
      </c>
      <c r="DT72" s="200">
        <v>2.04</v>
      </c>
      <c r="DU72" s="189">
        <v>2343</v>
      </c>
      <c r="DV72" s="190">
        <v>34078</v>
      </c>
      <c r="DW72" s="201">
        <v>0.78263888888888899</v>
      </c>
      <c r="DX72" s="200">
        <v>2.04</v>
      </c>
      <c r="DY72" s="189">
        <v>2343</v>
      </c>
      <c r="DZ72" s="190">
        <v>33826</v>
      </c>
      <c r="EA72" s="191">
        <v>0.50347222222222221</v>
      </c>
      <c r="EB72" s="149">
        <v>2.15</v>
      </c>
      <c r="EC72" s="150">
        <v>2534</v>
      </c>
      <c r="ED72" s="151">
        <v>33395</v>
      </c>
      <c r="EE72" s="152">
        <v>0.84722222222222221</v>
      </c>
      <c r="EF72" s="149">
        <v>2.2599999999999998</v>
      </c>
      <c r="EG72" s="150">
        <v>2755</v>
      </c>
      <c r="EH72" s="151">
        <v>33063</v>
      </c>
      <c r="EI72" s="162">
        <v>0.85069444444444453</v>
      </c>
      <c r="EJ72" s="94"/>
      <c r="EK72" s="95"/>
      <c r="EL72" s="219"/>
      <c r="EM72" s="97"/>
      <c r="EN72" s="94"/>
      <c r="EO72" s="95"/>
      <c r="EP72" s="96"/>
      <c r="EQ72" s="97"/>
      <c r="ER72" s="94"/>
      <c r="ES72" s="95"/>
      <c r="ET72" s="96"/>
      <c r="EU72" s="97"/>
      <c r="EV72" s="94"/>
      <c r="EW72" s="95"/>
      <c r="EX72" s="96"/>
      <c r="EY72" s="97"/>
      <c r="EZ72" s="47"/>
    </row>
    <row r="73" spans="1:156" ht="13.8" thickBot="1">
      <c r="A73" s="48" t="s">
        <v>97</v>
      </c>
      <c r="B73" s="49">
        <v>1900</v>
      </c>
      <c r="C73" s="50">
        <v>1903</v>
      </c>
      <c r="D73" s="50"/>
      <c r="E73" s="49" t="s">
        <v>98</v>
      </c>
      <c r="F73" s="51">
        <v>31927</v>
      </c>
      <c r="G73" s="52" t="s">
        <v>2</v>
      </c>
      <c r="H73" s="641">
        <f t="shared" si="8"/>
        <v>54.7</v>
      </c>
      <c r="I73" s="642">
        <f t="shared" si="12"/>
        <v>78</v>
      </c>
      <c r="J73" s="643">
        <f t="shared" si="13"/>
        <v>33022</v>
      </c>
      <c r="K73" s="699">
        <f t="shared" si="14"/>
        <v>0.65069444444444446</v>
      </c>
      <c r="L73" s="646">
        <v>40.74</v>
      </c>
      <c r="M73" s="652">
        <v>42</v>
      </c>
      <c r="N73" s="700">
        <v>44314</v>
      </c>
      <c r="O73" s="701">
        <v>0.20268518518423662</v>
      </c>
      <c r="P73" s="646">
        <v>43.1</v>
      </c>
      <c r="Q73" s="652">
        <v>50</v>
      </c>
      <c r="R73" s="700">
        <v>43975</v>
      </c>
      <c r="S73" s="701">
        <v>0.79120370370219462</v>
      </c>
      <c r="T73" s="264">
        <v>45.59</v>
      </c>
      <c r="U73" s="450">
        <v>57</v>
      </c>
      <c r="V73" s="54">
        <v>43651</v>
      </c>
      <c r="W73" s="287">
        <v>0.88888888888888895</v>
      </c>
      <c r="X73" s="578">
        <v>45.48</v>
      </c>
      <c r="Y73" s="53">
        <v>57</v>
      </c>
      <c r="Z73" s="54">
        <v>43348</v>
      </c>
      <c r="AA73" s="55">
        <v>0.1889120370396995</v>
      </c>
      <c r="AB73" s="264">
        <v>51.83</v>
      </c>
      <c r="AC73" s="532">
        <v>71</v>
      </c>
      <c r="AD73" s="54">
        <v>42900</v>
      </c>
      <c r="AE73" s="61">
        <v>0.58395833333333336</v>
      </c>
      <c r="AF73" s="397"/>
      <c r="AG73" s="376"/>
      <c r="AH73" s="222" t="s">
        <v>261</v>
      </c>
      <c r="AI73" s="397"/>
      <c r="AJ73" s="58">
        <v>45.1</v>
      </c>
      <c r="AK73" s="59">
        <v>56</v>
      </c>
      <c r="AL73" s="60">
        <v>42167</v>
      </c>
      <c r="AM73" s="61">
        <v>0.36872685185517184</v>
      </c>
      <c r="AN73" s="62">
        <v>45.48</v>
      </c>
      <c r="AO73" s="63">
        <v>57</v>
      </c>
      <c r="AP73" s="64">
        <v>41834</v>
      </c>
      <c r="AQ73" s="65">
        <v>0.98290509259095415</v>
      </c>
      <c r="AR73" s="184">
        <v>47.41</v>
      </c>
      <c r="AS73" s="185">
        <v>61</v>
      </c>
      <c r="AT73" s="186">
        <v>41489.861331018517</v>
      </c>
      <c r="AU73" s="187">
        <v>0.86133101851737592</v>
      </c>
      <c r="AV73" s="87">
        <v>41.38</v>
      </c>
      <c r="AW73" s="75">
        <v>44</v>
      </c>
      <c r="AX73" s="56">
        <v>41164</v>
      </c>
      <c r="AY73" s="76">
        <v>0.28888888888888892</v>
      </c>
      <c r="AZ73" s="188">
        <v>50.68</v>
      </c>
      <c r="BA73" s="189">
        <v>69</v>
      </c>
      <c r="BB73" s="190">
        <v>40732</v>
      </c>
      <c r="BC73" s="191">
        <v>0.91041666666666676</v>
      </c>
      <c r="BD73" s="214">
        <v>46.11</v>
      </c>
      <c r="BE73" s="215">
        <v>58</v>
      </c>
      <c r="BF73" s="216">
        <v>40341</v>
      </c>
      <c r="BG73" s="217">
        <v>9.6400462962962966E-2</v>
      </c>
      <c r="BH73" s="200">
        <v>46.19</v>
      </c>
      <c r="BI73" s="189">
        <v>58</v>
      </c>
      <c r="BJ73" s="190">
        <v>39978</v>
      </c>
      <c r="BK73" s="201">
        <v>0.69374999999999998</v>
      </c>
      <c r="BL73" s="200">
        <v>45.06</v>
      </c>
      <c r="BM73" s="189">
        <v>56</v>
      </c>
      <c r="BN73" s="190">
        <v>39676</v>
      </c>
      <c r="BO73" s="201">
        <v>0.56388888888888888</v>
      </c>
      <c r="BP73" s="200">
        <v>44.9</v>
      </c>
      <c r="BQ73" s="189">
        <v>55</v>
      </c>
      <c r="BR73" s="190">
        <v>39216</v>
      </c>
      <c r="BS73" s="201">
        <v>0.86041666666666661</v>
      </c>
      <c r="BT73" s="200">
        <v>42.7</v>
      </c>
      <c r="BU73" s="189">
        <v>48</v>
      </c>
      <c r="BV73" s="190">
        <v>38930</v>
      </c>
      <c r="BW73" s="201">
        <v>0.81944444444444453</v>
      </c>
      <c r="BX73" s="200">
        <v>43.1</v>
      </c>
      <c r="BY73" s="189">
        <v>50</v>
      </c>
      <c r="BZ73" s="190">
        <v>38568</v>
      </c>
      <c r="CA73" s="201">
        <v>0.625</v>
      </c>
      <c r="CB73" s="200">
        <v>21.3</v>
      </c>
      <c r="CC73" s="189">
        <v>78</v>
      </c>
      <c r="CD73" s="190">
        <v>38191</v>
      </c>
      <c r="CE73" s="201">
        <v>0.77430555555555547</v>
      </c>
      <c r="CF73" s="149">
        <v>42.43</v>
      </c>
      <c r="CG73" s="150">
        <v>48</v>
      </c>
      <c r="CH73" s="151">
        <v>37734</v>
      </c>
      <c r="CI73" s="152">
        <v>0.69513888888888886</v>
      </c>
      <c r="CJ73" s="149">
        <v>43.43</v>
      </c>
      <c r="CK73" s="150">
        <v>51</v>
      </c>
      <c r="CL73" s="151">
        <v>37400</v>
      </c>
      <c r="CM73" s="152">
        <v>0.10555555555555556</v>
      </c>
      <c r="CN73" s="200">
        <v>46.9</v>
      </c>
      <c r="CO73" s="150">
        <v>60</v>
      </c>
      <c r="CP73" s="190">
        <v>37082</v>
      </c>
      <c r="CQ73" s="201">
        <v>0.87291666666666667</v>
      </c>
      <c r="CR73" s="200">
        <v>48.4</v>
      </c>
      <c r="CS73" s="189">
        <v>64</v>
      </c>
      <c r="CT73" s="190">
        <v>36767</v>
      </c>
      <c r="CU73" s="201">
        <v>0.90902777777777777</v>
      </c>
      <c r="CV73" s="200">
        <v>53.53</v>
      </c>
      <c r="CW73" s="189">
        <v>75</v>
      </c>
      <c r="CX73" s="190">
        <v>36376</v>
      </c>
      <c r="CY73" s="201">
        <v>0.81805555555555554</v>
      </c>
      <c r="CZ73" s="200">
        <v>49.2</v>
      </c>
      <c r="DA73" s="189">
        <v>66</v>
      </c>
      <c r="DB73" s="190">
        <v>36024</v>
      </c>
      <c r="DC73" s="201">
        <v>0.43333333333333335</v>
      </c>
      <c r="DD73" s="149">
        <v>48.63</v>
      </c>
      <c r="DE73" s="150">
        <v>64</v>
      </c>
      <c r="DF73" s="151">
        <v>35646</v>
      </c>
      <c r="DG73" s="152">
        <v>0.8652777777777777</v>
      </c>
      <c r="DH73" s="149">
        <v>44.01</v>
      </c>
      <c r="DI73" s="150">
        <v>52</v>
      </c>
      <c r="DJ73" s="151">
        <v>35211</v>
      </c>
      <c r="DK73" s="152">
        <v>0.59375</v>
      </c>
      <c r="DL73" s="149">
        <v>45.05</v>
      </c>
      <c r="DM73" s="150">
        <v>56</v>
      </c>
      <c r="DN73" s="151">
        <v>34836</v>
      </c>
      <c r="DO73" s="152">
        <v>0.46111111111111108</v>
      </c>
      <c r="DP73" s="200">
        <v>42</v>
      </c>
      <c r="DQ73" s="189">
        <v>46</v>
      </c>
      <c r="DR73" s="190">
        <v>34463</v>
      </c>
      <c r="DS73" s="201">
        <v>0.73541666666666661</v>
      </c>
      <c r="DT73" s="200">
        <v>42.35</v>
      </c>
      <c r="DU73" s="189">
        <v>47</v>
      </c>
      <c r="DV73" s="190">
        <v>34138</v>
      </c>
      <c r="DW73" s="201">
        <v>3.7499999999999999E-2</v>
      </c>
      <c r="DX73" s="200">
        <v>46.7</v>
      </c>
      <c r="DY73" s="189">
        <v>60</v>
      </c>
      <c r="DZ73" s="190">
        <v>33840</v>
      </c>
      <c r="EA73" s="191">
        <v>0.75486111111111109</v>
      </c>
      <c r="EB73" s="200">
        <v>50.3</v>
      </c>
      <c r="EC73" s="189">
        <v>68</v>
      </c>
      <c r="ED73" s="190">
        <v>33390</v>
      </c>
      <c r="EE73" s="201">
        <v>0.8041666666666667</v>
      </c>
      <c r="EF73" s="200">
        <v>54.7</v>
      </c>
      <c r="EG73" s="189">
        <v>78</v>
      </c>
      <c r="EH73" s="190">
        <v>33022</v>
      </c>
      <c r="EI73" s="204">
        <v>0.65069444444444446</v>
      </c>
      <c r="EJ73" s="224">
        <v>55.1</v>
      </c>
      <c r="EK73" s="225">
        <v>80</v>
      </c>
      <c r="EL73" s="398">
        <v>32662</v>
      </c>
      <c r="EM73" s="233">
        <v>0.79305555555555562</v>
      </c>
      <c r="EN73" s="89" t="s">
        <v>190</v>
      </c>
      <c r="EO73" s="90" t="s">
        <v>190</v>
      </c>
      <c r="EP73" s="399" t="s">
        <v>190</v>
      </c>
      <c r="EQ73" s="84" t="s">
        <v>190</v>
      </c>
      <c r="ER73" s="89" t="s">
        <v>190</v>
      </c>
      <c r="ES73" s="90" t="s">
        <v>190</v>
      </c>
      <c r="ET73" s="399" t="s">
        <v>190</v>
      </c>
      <c r="EU73" s="84" t="s">
        <v>190</v>
      </c>
      <c r="EV73" s="292"/>
      <c r="EW73" s="141"/>
      <c r="EX73" s="142"/>
      <c r="EY73" s="143"/>
      <c r="EZ73" s="47"/>
    </row>
    <row r="74" spans="1:156" s="262" customFormat="1" ht="13.8" thickBot="1">
      <c r="A74" s="48" t="s">
        <v>99</v>
      </c>
      <c r="B74" s="49">
        <v>2220</v>
      </c>
      <c r="C74" s="50">
        <v>2223</v>
      </c>
      <c r="D74" s="50">
        <v>2230</v>
      </c>
      <c r="E74" s="49" t="s">
        <v>100</v>
      </c>
      <c r="F74" s="51">
        <v>33758</v>
      </c>
      <c r="G74" s="52" t="s">
        <v>9</v>
      </c>
      <c r="H74" s="641">
        <f t="shared" si="8"/>
        <v>1.5</v>
      </c>
      <c r="I74" s="642">
        <f t="shared" si="12"/>
        <v>1100</v>
      </c>
      <c r="J74" s="643">
        <f t="shared" si="13"/>
        <v>41530.158564814818</v>
      </c>
      <c r="K74" s="699">
        <f t="shared" si="14"/>
        <v>0.15856481481750961</v>
      </c>
      <c r="L74" s="646">
        <v>0.62</v>
      </c>
      <c r="M74" s="652">
        <v>177</v>
      </c>
      <c r="N74" s="700">
        <v>44339</v>
      </c>
      <c r="O74" s="701">
        <v>0.58427083333663177</v>
      </c>
      <c r="P74" s="646">
        <v>0.3</v>
      </c>
      <c r="Q74" s="652">
        <v>26</v>
      </c>
      <c r="R74" s="700">
        <v>43953</v>
      </c>
      <c r="S74" s="701">
        <v>0.29031250000116415</v>
      </c>
      <c r="T74" s="264">
        <v>1</v>
      </c>
      <c r="U74" s="450">
        <v>490</v>
      </c>
      <c r="V74" s="54">
        <v>43636</v>
      </c>
      <c r="W74" s="287">
        <v>0.49930555555555556</v>
      </c>
      <c r="X74" s="578">
        <v>0.36</v>
      </c>
      <c r="Y74" s="53">
        <v>40</v>
      </c>
      <c r="Z74" s="54">
        <v>43278</v>
      </c>
      <c r="AA74" s="55">
        <v>0.50273148147971369</v>
      </c>
      <c r="AB74" s="264">
        <v>0.59</v>
      </c>
      <c r="AC74" s="532">
        <v>156</v>
      </c>
      <c r="AD74" s="54">
        <v>42911</v>
      </c>
      <c r="AE74" s="61">
        <v>0.39960648148148148</v>
      </c>
      <c r="AF74" s="357">
        <v>0.97</v>
      </c>
      <c r="AG74" s="59">
        <v>467</v>
      </c>
      <c r="AH74" s="54">
        <v>42642</v>
      </c>
      <c r="AI74" s="358">
        <v>0.6210416666654055</v>
      </c>
      <c r="AJ74" s="58">
        <v>0.99</v>
      </c>
      <c r="AK74" s="59">
        <v>485</v>
      </c>
      <c r="AL74" s="60">
        <v>42171</v>
      </c>
      <c r="AM74" s="61">
        <v>5.1388888889050577E-2</v>
      </c>
      <c r="AN74" s="62">
        <v>0.54</v>
      </c>
      <c r="AO74" s="63">
        <v>125</v>
      </c>
      <c r="AP74" s="64">
        <v>41791</v>
      </c>
      <c r="AQ74" s="65">
        <v>5.8831018519413192E-2</v>
      </c>
      <c r="AR74" s="66">
        <v>1.5</v>
      </c>
      <c r="AS74" s="67">
        <v>1100</v>
      </c>
      <c r="AT74" s="68">
        <v>41530.158564814818</v>
      </c>
      <c r="AU74" s="69">
        <v>0.15856481481750961</v>
      </c>
      <c r="AV74" s="87">
        <v>0.22</v>
      </c>
      <c r="AW74" s="75">
        <v>16</v>
      </c>
      <c r="AX74" s="56">
        <v>41097</v>
      </c>
      <c r="AY74" s="76">
        <v>0.8305555555555556</v>
      </c>
      <c r="AZ74" s="74">
        <v>0.36</v>
      </c>
      <c r="BA74" s="53">
        <v>40</v>
      </c>
      <c r="BB74" s="54">
        <v>40738</v>
      </c>
      <c r="BC74" s="55">
        <v>0.57986111111111105</v>
      </c>
      <c r="BD74" s="104">
        <v>0.35</v>
      </c>
      <c r="BE74" s="105">
        <v>38</v>
      </c>
      <c r="BF74" s="106">
        <v>40341</v>
      </c>
      <c r="BG74" s="107">
        <v>0.25413194444444448</v>
      </c>
      <c r="BH74" s="87">
        <v>0.31</v>
      </c>
      <c r="BI74" s="75">
        <v>28</v>
      </c>
      <c r="BJ74" s="56">
        <v>39990</v>
      </c>
      <c r="BK74" s="86">
        <v>0.23680555555555557</v>
      </c>
      <c r="BL74" s="87">
        <v>0.35</v>
      </c>
      <c r="BM74" s="75">
        <v>38</v>
      </c>
      <c r="BN74" s="56">
        <v>39604</v>
      </c>
      <c r="BO74" s="86">
        <v>0.2902777777777778</v>
      </c>
      <c r="BP74" s="87">
        <v>0.6</v>
      </c>
      <c r="BQ74" s="75">
        <v>174</v>
      </c>
      <c r="BR74" s="56">
        <v>39219</v>
      </c>
      <c r="BS74" s="86">
        <v>0.17152777777777775</v>
      </c>
      <c r="BT74" s="81">
        <v>0.6</v>
      </c>
      <c r="BU74" s="53">
        <v>156</v>
      </c>
      <c r="BV74" s="54">
        <v>38907</v>
      </c>
      <c r="BW74" s="85">
        <v>0.95277777777777783</v>
      </c>
      <c r="BX74" s="81">
        <v>0.4</v>
      </c>
      <c r="BY74" s="53">
        <v>75</v>
      </c>
      <c r="BZ74" s="54">
        <v>38483</v>
      </c>
      <c r="CA74" s="85">
        <v>0.61041666666666672</v>
      </c>
      <c r="CB74" s="87">
        <v>0.44</v>
      </c>
      <c r="CC74" s="75">
        <v>70</v>
      </c>
      <c r="CD74" s="56">
        <v>38185</v>
      </c>
      <c r="CE74" s="86">
        <v>3.4722222222222224E-2</v>
      </c>
      <c r="CF74" s="87">
        <v>0.62</v>
      </c>
      <c r="CG74" s="75">
        <v>174</v>
      </c>
      <c r="CH74" s="56">
        <v>37771</v>
      </c>
      <c r="CI74" s="86">
        <v>5.486111111111111E-2</v>
      </c>
      <c r="CJ74" s="87">
        <v>0.35</v>
      </c>
      <c r="CK74" s="75">
        <v>38</v>
      </c>
      <c r="CL74" s="56">
        <v>37474</v>
      </c>
      <c r="CM74" s="86">
        <v>0.85902777777777783</v>
      </c>
      <c r="CN74" s="81">
        <v>0.6</v>
      </c>
      <c r="CO74" s="53">
        <v>148</v>
      </c>
      <c r="CP74" s="54">
        <v>37085</v>
      </c>
      <c r="CQ74" s="85">
        <v>0.90416666666666667</v>
      </c>
      <c r="CR74" s="81">
        <v>0.5</v>
      </c>
      <c r="CS74" s="53">
        <v>90</v>
      </c>
      <c r="CT74" s="54">
        <v>36724</v>
      </c>
      <c r="CU74" s="85">
        <v>0.76875000000000004</v>
      </c>
      <c r="CV74" s="81">
        <v>0.88</v>
      </c>
      <c r="CW74" s="53">
        <v>658</v>
      </c>
      <c r="CX74" s="54">
        <v>36308</v>
      </c>
      <c r="CY74" s="85">
        <v>7.9861111111111105E-2</v>
      </c>
      <c r="CZ74" s="81">
        <v>0.8</v>
      </c>
      <c r="DA74" s="53">
        <v>570</v>
      </c>
      <c r="DB74" s="54">
        <v>35930</v>
      </c>
      <c r="DC74" s="85">
        <v>0.4826388888888889</v>
      </c>
      <c r="DD74" s="87">
        <v>0.6</v>
      </c>
      <c r="DE74" s="75">
        <v>390</v>
      </c>
      <c r="DF74" s="56">
        <v>35588</v>
      </c>
      <c r="DG74" s="86">
        <v>0.79861111111111116</v>
      </c>
      <c r="DH74" s="81">
        <v>0.81</v>
      </c>
      <c r="DI74" s="53">
        <v>577</v>
      </c>
      <c r="DJ74" s="54">
        <v>35335</v>
      </c>
      <c r="DK74" s="85">
        <v>0.52638888888888891</v>
      </c>
      <c r="DL74" s="87">
        <v>0.9</v>
      </c>
      <c r="DM74" s="75">
        <v>680</v>
      </c>
      <c r="DN74" s="56">
        <v>34868</v>
      </c>
      <c r="DO74" s="86">
        <v>1.5277777777777777E-2</v>
      </c>
      <c r="DP74" s="87">
        <v>0.35</v>
      </c>
      <c r="DQ74" s="75">
        <v>39</v>
      </c>
      <c r="DR74" s="56">
        <v>34464</v>
      </c>
      <c r="DS74" s="86">
        <v>2.6388888888888889E-2</v>
      </c>
      <c r="DT74" s="81">
        <v>0.81</v>
      </c>
      <c r="DU74" s="53">
        <v>0</v>
      </c>
      <c r="DV74" s="54">
        <v>34176</v>
      </c>
      <c r="DW74" s="85">
        <v>0.51666666666666672</v>
      </c>
      <c r="DX74" s="382"/>
      <c r="DY74" s="379"/>
      <c r="DZ74" s="383"/>
      <c r="EA74" s="385"/>
      <c r="EB74" s="382"/>
      <c r="EC74" s="379"/>
      <c r="ED74" s="383"/>
      <c r="EE74" s="384"/>
      <c r="EF74" s="382"/>
      <c r="EG74" s="379"/>
      <c r="EH74" s="111"/>
      <c r="EI74" s="281"/>
      <c r="EJ74" s="109"/>
      <c r="EK74" s="110"/>
      <c r="EL74" s="121"/>
      <c r="EM74" s="112"/>
      <c r="EN74" s="109"/>
      <c r="EO74" s="110"/>
      <c r="EP74" s="111"/>
      <c r="EQ74" s="112"/>
      <c r="ER74" s="109"/>
      <c r="ES74" s="110"/>
      <c r="ET74" s="111"/>
      <c r="EU74" s="112"/>
      <c r="EV74" s="109"/>
      <c r="EW74" s="110"/>
      <c r="EX74" s="111"/>
      <c r="EY74" s="112"/>
    </row>
    <row r="75" spans="1:156" ht="13.8" thickBot="1">
      <c r="A75" s="48" t="s">
        <v>101</v>
      </c>
      <c r="B75" s="49">
        <v>2230</v>
      </c>
      <c r="C75" s="50">
        <v>2233</v>
      </c>
      <c r="D75" s="50"/>
      <c r="E75" s="49" t="s">
        <v>102</v>
      </c>
      <c r="F75" s="51">
        <v>33337</v>
      </c>
      <c r="G75" s="52" t="s">
        <v>2</v>
      </c>
      <c r="H75" s="641">
        <f t="shared" si="8"/>
        <v>7.1</v>
      </c>
      <c r="I75" s="642">
        <f t="shared" si="12"/>
        <v>1350</v>
      </c>
      <c r="J75" s="643">
        <f t="shared" si="13"/>
        <v>33840</v>
      </c>
      <c r="K75" s="699">
        <f t="shared" si="14"/>
        <v>0.35138888888888892</v>
      </c>
      <c r="L75" s="646">
        <v>2.91</v>
      </c>
      <c r="M75" s="652">
        <v>278</v>
      </c>
      <c r="N75" s="700">
        <v>44339</v>
      </c>
      <c r="O75" s="701">
        <v>0.16181712962861639</v>
      </c>
      <c r="P75" s="646">
        <v>1.57</v>
      </c>
      <c r="Q75" s="652">
        <v>110</v>
      </c>
      <c r="R75" s="700">
        <v>43939</v>
      </c>
      <c r="S75" s="701">
        <v>0.47641203703824431</v>
      </c>
      <c r="T75" s="264">
        <v>2.16</v>
      </c>
      <c r="U75" s="450">
        <v>172</v>
      </c>
      <c r="V75" s="54">
        <v>43638</v>
      </c>
      <c r="W75" s="287">
        <v>0.67013888888888895</v>
      </c>
      <c r="X75" s="578">
        <v>1.21</v>
      </c>
      <c r="Y75" s="53">
        <v>69.3</v>
      </c>
      <c r="Z75" s="54">
        <v>43304</v>
      </c>
      <c r="AA75" s="55">
        <v>0.80925925925839692</v>
      </c>
      <c r="AB75" s="264">
        <v>1.57</v>
      </c>
      <c r="AC75" s="532">
        <v>110</v>
      </c>
      <c r="AD75" s="54">
        <v>42895</v>
      </c>
      <c r="AE75" s="61">
        <v>0.38778935185185182</v>
      </c>
      <c r="AF75" s="357">
        <v>2.19</v>
      </c>
      <c r="AG75" s="59">
        <v>175</v>
      </c>
      <c r="AH75" s="54">
        <v>42497</v>
      </c>
      <c r="AI75" s="358">
        <v>0.78825231481459923</v>
      </c>
      <c r="AJ75" s="58">
        <v>4.87</v>
      </c>
      <c r="AK75" s="59">
        <v>796.7</v>
      </c>
      <c r="AL75" s="60">
        <v>42133</v>
      </c>
      <c r="AM75" s="61">
        <v>0.76459490740671754</v>
      </c>
      <c r="AN75" s="62">
        <v>2.72</v>
      </c>
      <c r="AO75" s="63">
        <v>246.7</v>
      </c>
      <c r="AP75" s="64">
        <v>41789</v>
      </c>
      <c r="AQ75" s="65">
        <v>0.11445601852028631</v>
      </c>
      <c r="AR75" s="184">
        <v>3.38</v>
      </c>
      <c r="AS75" s="185">
        <v>369.3</v>
      </c>
      <c r="AT75" s="186">
        <v>41514.513807870368</v>
      </c>
      <c r="AU75" s="187">
        <v>0.51380787036760012</v>
      </c>
      <c r="AV75" s="307">
        <v>0.43</v>
      </c>
      <c r="AW75" s="308">
        <v>11</v>
      </c>
      <c r="AX75" s="309">
        <v>41097</v>
      </c>
      <c r="AY75" s="310">
        <v>0.85833333333333339</v>
      </c>
      <c r="AZ75" s="188">
        <v>1.82</v>
      </c>
      <c r="BA75" s="189">
        <v>174</v>
      </c>
      <c r="BB75" s="190">
        <v>40738</v>
      </c>
      <c r="BC75" s="191">
        <v>0.57986111111111105</v>
      </c>
      <c r="BD75" s="214">
        <v>1.95</v>
      </c>
      <c r="BE75" s="215">
        <v>193</v>
      </c>
      <c r="BF75" s="216">
        <v>40341</v>
      </c>
      <c r="BG75" s="217">
        <v>0.1799074074074074</v>
      </c>
      <c r="BH75" s="200">
        <v>1.88</v>
      </c>
      <c r="BI75" s="189">
        <v>182</v>
      </c>
      <c r="BJ75" s="190">
        <v>39989</v>
      </c>
      <c r="BK75" s="201">
        <v>0.52777777777777779</v>
      </c>
      <c r="BL75" s="149">
        <v>1.61</v>
      </c>
      <c r="BM75" s="150">
        <v>145</v>
      </c>
      <c r="BN75" s="151">
        <v>39604</v>
      </c>
      <c r="BO75" s="152">
        <v>0.32361111111111113</v>
      </c>
      <c r="BP75" s="200">
        <v>5.0999999999999996</v>
      </c>
      <c r="BQ75" s="189">
        <v>757</v>
      </c>
      <c r="BR75" s="190">
        <v>39275</v>
      </c>
      <c r="BS75" s="201">
        <v>0.52430555555555558</v>
      </c>
      <c r="BT75" s="200">
        <v>2.9</v>
      </c>
      <c r="BU75" s="189">
        <v>264</v>
      </c>
      <c r="BV75" s="190">
        <v>38908</v>
      </c>
      <c r="BW75" s="201">
        <v>0.10833333333333334</v>
      </c>
      <c r="BX75" s="200">
        <v>5.0999999999999996</v>
      </c>
      <c r="BY75" s="189">
        <v>757</v>
      </c>
      <c r="BZ75" s="190">
        <v>38498</v>
      </c>
      <c r="CA75" s="201">
        <v>0.46875</v>
      </c>
      <c r="CB75" s="200">
        <v>5</v>
      </c>
      <c r="CC75" s="189">
        <v>757</v>
      </c>
      <c r="CD75" s="190">
        <v>38218</v>
      </c>
      <c r="CE75" s="201">
        <v>0.48541666666666666</v>
      </c>
      <c r="CF75" s="149">
        <v>2.72</v>
      </c>
      <c r="CG75" s="150">
        <v>253</v>
      </c>
      <c r="CH75" s="151">
        <v>37726</v>
      </c>
      <c r="CI75" s="152">
        <v>0.88749999999999996</v>
      </c>
      <c r="CJ75" s="149">
        <v>0.77</v>
      </c>
      <c r="CK75" s="150">
        <v>49</v>
      </c>
      <c r="CL75" s="151">
        <v>37403</v>
      </c>
      <c r="CM75" s="152">
        <v>0.48402777777777778</v>
      </c>
      <c r="CN75" s="200">
        <v>1.6</v>
      </c>
      <c r="CO75" s="189">
        <v>157</v>
      </c>
      <c r="CP75" s="190">
        <v>37085</v>
      </c>
      <c r="CQ75" s="201">
        <v>0.76736111111111116</v>
      </c>
      <c r="CR75" s="200">
        <v>1.7</v>
      </c>
      <c r="CS75" s="189">
        <v>166</v>
      </c>
      <c r="CT75" s="190">
        <v>36660</v>
      </c>
      <c r="CU75" s="201">
        <v>0.52916666666666667</v>
      </c>
      <c r="CV75" s="200">
        <v>3.44</v>
      </c>
      <c r="CW75" s="189">
        <v>310</v>
      </c>
      <c r="CX75" s="190">
        <v>36305</v>
      </c>
      <c r="CY75" s="201">
        <v>0.56597222222222221</v>
      </c>
      <c r="CZ75" s="200">
        <v>4.8</v>
      </c>
      <c r="DA75" s="189">
        <v>679</v>
      </c>
      <c r="DB75" s="190">
        <v>35991</v>
      </c>
      <c r="DC75" s="201">
        <v>0.58888888888888891</v>
      </c>
      <c r="DD75" s="149">
        <v>2.9</v>
      </c>
      <c r="DE75" s="150">
        <v>264</v>
      </c>
      <c r="DF75" s="151">
        <v>35588</v>
      </c>
      <c r="DG75" s="152">
        <v>0.88055555555555554</v>
      </c>
      <c r="DH75" s="200">
        <v>5.52</v>
      </c>
      <c r="DI75" s="189">
        <v>897</v>
      </c>
      <c r="DJ75" s="190">
        <v>35264</v>
      </c>
      <c r="DK75" s="201">
        <v>0.95833333333333337</v>
      </c>
      <c r="DL75" s="103" t="s">
        <v>190</v>
      </c>
      <c r="DM75" s="176" t="s">
        <v>190</v>
      </c>
      <c r="DN75" s="218" t="s">
        <v>190</v>
      </c>
      <c r="DO75" s="152" t="s">
        <v>190</v>
      </c>
      <c r="DP75" s="149">
        <v>1.54</v>
      </c>
      <c r="DQ75" s="150">
        <v>136</v>
      </c>
      <c r="DR75" s="151">
        <v>34480</v>
      </c>
      <c r="DS75" s="152">
        <v>0.3298611111111111</v>
      </c>
      <c r="DT75" s="103" t="s">
        <v>190</v>
      </c>
      <c r="DU75" s="176" t="s">
        <v>190</v>
      </c>
      <c r="DV75" s="218" t="s">
        <v>190</v>
      </c>
      <c r="DW75" s="152" t="s">
        <v>190</v>
      </c>
      <c r="DX75" s="224">
        <v>7.1</v>
      </c>
      <c r="DY75" s="225">
        <v>1350</v>
      </c>
      <c r="DZ75" s="226">
        <v>33840</v>
      </c>
      <c r="EA75" s="400">
        <v>0.35138888888888892</v>
      </c>
      <c r="EB75" s="87" t="s">
        <v>190</v>
      </c>
      <c r="EC75" s="176" t="s">
        <v>190</v>
      </c>
      <c r="ED75" s="218" t="s">
        <v>190</v>
      </c>
      <c r="EE75" s="152" t="s">
        <v>190</v>
      </c>
      <c r="EF75" s="265"/>
      <c r="EG75" s="266"/>
      <c r="EH75" s="96"/>
      <c r="EI75" s="180"/>
      <c r="EJ75" s="94"/>
      <c r="EK75" s="95"/>
      <c r="EL75" s="219"/>
      <c r="EM75" s="97"/>
      <c r="EN75" s="94"/>
      <c r="EO75" s="95"/>
      <c r="EP75" s="96"/>
      <c r="EQ75" s="97"/>
      <c r="ER75" s="94"/>
      <c r="ES75" s="95"/>
      <c r="ET75" s="96"/>
      <c r="EU75" s="97"/>
      <c r="EV75" s="94"/>
      <c r="EW75" s="95"/>
      <c r="EX75" s="96"/>
      <c r="EY75" s="97"/>
      <c r="EZ75" s="47"/>
    </row>
    <row r="76" spans="1:156" s="262" customFormat="1" ht="13.8" thickBot="1">
      <c r="A76" s="48" t="s">
        <v>103</v>
      </c>
      <c r="B76" s="49">
        <v>2240</v>
      </c>
      <c r="C76" s="50">
        <v>2243</v>
      </c>
      <c r="D76" s="50"/>
      <c r="E76" s="49" t="s">
        <v>104</v>
      </c>
      <c r="F76" s="51">
        <v>33353</v>
      </c>
      <c r="G76" s="52" t="s">
        <v>2</v>
      </c>
      <c r="H76" s="641">
        <f t="shared" si="8"/>
        <v>5.29</v>
      </c>
      <c r="I76" s="642">
        <f t="shared" si="12"/>
        <v>1828</v>
      </c>
      <c r="J76" s="643">
        <f t="shared" si="13"/>
        <v>41530.183680555558</v>
      </c>
      <c r="K76" s="699">
        <f t="shared" si="14"/>
        <v>0.1836805555576575</v>
      </c>
      <c r="L76" s="646">
        <v>1.49</v>
      </c>
      <c r="M76" s="652">
        <v>192</v>
      </c>
      <c r="N76" s="700">
        <v>44339</v>
      </c>
      <c r="O76" s="701">
        <v>0.47000000000116415</v>
      </c>
      <c r="P76" s="646">
        <v>0.65</v>
      </c>
      <c r="Q76" s="652">
        <v>40</v>
      </c>
      <c r="R76" s="700">
        <v>43955</v>
      </c>
      <c r="S76" s="701">
        <v>0.33798611110978527</v>
      </c>
      <c r="T76" s="264">
        <v>2.5299999999999998</v>
      </c>
      <c r="U76" s="450">
        <v>498</v>
      </c>
      <c r="V76" s="54">
        <v>43737</v>
      </c>
      <c r="W76" s="287">
        <v>0.89166666666666672</v>
      </c>
      <c r="X76" s="578">
        <v>1.83</v>
      </c>
      <c r="Y76" s="53">
        <v>282.22000000000003</v>
      </c>
      <c r="Z76" s="54">
        <v>43198</v>
      </c>
      <c r="AA76" s="55">
        <v>0.578263888892252</v>
      </c>
      <c r="AB76" s="264">
        <v>1.28</v>
      </c>
      <c r="AC76" s="532">
        <v>147.71</v>
      </c>
      <c r="AD76" s="54">
        <v>42915</v>
      </c>
      <c r="AE76" s="61">
        <v>0.53723379629629631</v>
      </c>
      <c r="AF76" s="357">
        <v>1.34</v>
      </c>
      <c r="AG76" s="59">
        <v>159.47999999999999</v>
      </c>
      <c r="AH76" s="54">
        <v>42497</v>
      </c>
      <c r="AI76" s="358">
        <v>0.83939814814948477</v>
      </c>
      <c r="AJ76" s="58">
        <v>2.27</v>
      </c>
      <c r="AK76" s="59">
        <v>408.36</v>
      </c>
      <c r="AL76" s="60">
        <v>42134</v>
      </c>
      <c r="AM76" s="61">
        <v>0.70752314815035788</v>
      </c>
      <c r="AN76" s="410">
        <v>1.25</v>
      </c>
      <c r="AO76" s="221">
        <v>140.65</v>
      </c>
      <c r="AP76" s="56">
        <v>41851</v>
      </c>
      <c r="AQ76" s="411">
        <v>9.8518518519995268E-2</v>
      </c>
      <c r="AR76" s="66">
        <v>5.29</v>
      </c>
      <c r="AS76" s="67">
        <v>1828</v>
      </c>
      <c r="AT76" s="68">
        <v>41530.183680555558</v>
      </c>
      <c r="AU76" s="69">
        <v>0.1836805555576575</v>
      </c>
      <c r="AV76" s="307">
        <v>1.24</v>
      </c>
      <c r="AW76" s="308">
        <v>49</v>
      </c>
      <c r="AX76" s="309">
        <v>41097</v>
      </c>
      <c r="AY76" s="310">
        <v>0.9770833333333333</v>
      </c>
      <c r="AZ76" s="74">
        <v>1.55</v>
      </c>
      <c r="BA76" s="53">
        <v>83</v>
      </c>
      <c r="BB76" s="54">
        <v>40738</v>
      </c>
      <c r="BC76" s="55">
        <v>0.64513888888888882</v>
      </c>
      <c r="BD76" s="104">
        <v>1.46</v>
      </c>
      <c r="BE76" s="105">
        <v>72</v>
      </c>
      <c r="BF76" s="106">
        <v>40341</v>
      </c>
      <c r="BG76" s="107">
        <v>0.24469907407407407</v>
      </c>
      <c r="BH76" s="87">
        <v>2.4</v>
      </c>
      <c r="BI76" s="75">
        <v>246</v>
      </c>
      <c r="BJ76" s="56">
        <v>39957</v>
      </c>
      <c r="BK76" s="86">
        <v>0.69374999999999998</v>
      </c>
      <c r="BL76" s="87">
        <v>1.22</v>
      </c>
      <c r="BM76" s="75">
        <v>48</v>
      </c>
      <c r="BN76" s="56">
        <v>39604</v>
      </c>
      <c r="BO76" s="86">
        <v>0.35694444444444445</v>
      </c>
      <c r="BP76" s="87">
        <v>2.5</v>
      </c>
      <c r="BQ76" s="75">
        <v>265</v>
      </c>
      <c r="BR76" s="56">
        <v>39216</v>
      </c>
      <c r="BS76" s="86">
        <v>0.91180555555555554</v>
      </c>
      <c r="BT76" s="81">
        <v>1.7</v>
      </c>
      <c r="BU76" s="53">
        <v>108</v>
      </c>
      <c r="BV76" s="54">
        <v>38908</v>
      </c>
      <c r="BW76" s="85">
        <v>4.9305555555555554E-2</v>
      </c>
      <c r="BX76" s="81">
        <v>1.9</v>
      </c>
      <c r="BY76" s="53">
        <v>141</v>
      </c>
      <c r="BZ76" s="54">
        <v>38483</v>
      </c>
      <c r="CA76" s="85">
        <v>0.73541666666666661</v>
      </c>
      <c r="CB76" s="81">
        <v>1.3</v>
      </c>
      <c r="CC76" s="53">
        <v>65</v>
      </c>
      <c r="CD76" s="54">
        <v>38165</v>
      </c>
      <c r="CE76" s="85">
        <v>0.8222222222222223</v>
      </c>
      <c r="CF76" s="87">
        <v>2.0099999999999998</v>
      </c>
      <c r="CG76" s="75">
        <v>152</v>
      </c>
      <c r="CH76" s="56">
        <v>37726</v>
      </c>
      <c r="CI76" s="86">
        <v>0.18194444444444444</v>
      </c>
      <c r="CJ76" s="87">
        <v>0.56999999999999995</v>
      </c>
      <c r="CK76" s="75">
        <v>17</v>
      </c>
      <c r="CL76" s="56">
        <v>37474</v>
      </c>
      <c r="CM76" s="86">
        <v>0.90277777777777779</v>
      </c>
      <c r="CN76" s="81">
        <v>2.1</v>
      </c>
      <c r="CO76" s="53">
        <v>181</v>
      </c>
      <c r="CP76" s="54">
        <v>37034</v>
      </c>
      <c r="CQ76" s="85">
        <v>0.71180555555555547</v>
      </c>
      <c r="CR76" s="81">
        <v>1.3</v>
      </c>
      <c r="CS76" s="53">
        <v>65</v>
      </c>
      <c r="CT76" s="54">
        <v>36724</v>
      </c>
      <c r="CU76" s="85">
        <v>0.31944444444444448</v>
      </c>
      <c r="CV76" s="81">
        <v>3.63</v>
      </c>
      <c r="CW76" s="53">
        <v>703</v>
      </c>
      <c r="CX76" s="54">
        <v>36305</v>
      </c>
      <c r="CY76" s="85">
        <v>0.55625000000000002</v>
      </c>
      <c r="CZ76" s="81">
        <v>3.3</v>
      </c>
      <c r="DA76" s="53">
        <v>559</v>
      </c>
      <c r="DB76" s="54">
        <v>35921</v>
      </c>
      <c r="DC76" s="85">
        <v>0.96319444444444446</v>
      </c>
      <c r="DD76" s="87">
        <v>3.45</v>
      </c>
      <c r="DE76" s="75">
        <v>614</v>
      </c>
      <c r="DF76" s="56">
        <v>35588</v>
      </c>
      <c r="DG76" s="86">
        <v>0.85833333333333339</v>
      </c>
      <c r="DH76" s="81">
        <v>1.55</v>
      </c>
      <c r="DI76" s="53">
        <v>96</v>
      </c>
      <c r="DJ76" s="54">
        <v>35255</v>
      </c>
      <c r="DK76" s="85">
        <v>0.67291666666666661</v>
      </c>
      <c r="DL76" s="81">
        <v>3.62</v>
      </c>
      <c r="DM76" s="53">
        <v>700</v>
      </c>
      <c r="DN76" s="54">
        <v>34859</v>
      </c>
      <c r="DO76" s="85">
        <v>0.20555555555555557</v>
      </c>
      <c r="DP76" s="87">
        <v>1.9</v>
      </c>
      <c r="DQ76" s="75">
        <v>133</v>
      </c>
      <c r="DR76" s="56">
        <v>34464</v>
      </c>
      <c r="DS76" s="86">
        <v>0.11527777777777777</v>
      </c>
      <c r="DT76" s="103" t="s">
        <v>190</v>
      </c>
      <c r="DU76" s="176" t="s">
        <v>190</v>
      </c>
      <c r="DV76" s="218" t="s">
        <v>190</v>
      </c>
      <c r="DW76" s="86" t="s">
        <v>190</v>
      </c>
      <c r="DX76" s="103" t="s">
        <v>190</v>
      </c>
      <c r="DY76" s="176" t="s">
        <v>190</v>
      </c>
      <c r="DZ76" s="218" t="s">
        <v>190</v>
      </c>
      <c r="EA76" s="76" t="s">
        <v>190</v>
      </c>
      <c r="EB76" s="87" t="s">
        <v>190</v>
      </c>
      <c r="EC76" s="176" t="s">
        <v>190</v>
      </c>
      <c r="ED76" s="218" t="s">
        <v>190</v>
      </c>
      <c r="EE76" s="86" t="s">
        <v>190</v>
      </c>
      <c r="EF76" s="382"/>
      <c r="EG76" s="379"/>
      <c r="EH76" s="111"/>
      <c r="EI76" s="281"/>
      <c r="EJ76" s="109"/>
      <c r="EK76" s="110"/>
      <c r="EL76" s="121"/>
      <c r="EM76" s="112"/>
      <c r="EN76" s="109"/>
      <c r="EO76" s="110"/>
      <c r="EP76" s="111"/>
      <c r="EQ76" s="112"/>
      <c r="ER76" s="109"/>
      <c r="ES76" s="110"/>
      <c r="ET76" s="111"/>
      <c r="EU76" s="112"/>
      <c r="EV76" s="109"/>
      <c r="EW76" s="110"/>
      <c r="EX76" s="111"/>
      <c r="EY76" s="112"/>
    </row>
    <row r="77" spans="1:156" s="262" customFormat="1" ht="13.8" thickBot="1">
      <c r="A77" s="48" t="s">
        <v>105</v>
      </c>
      <c r="B77" s="49">
        <v>2250</v>
      </c>
      <c r="C77" s="50">
        <v>2253</v>
      </c>
      <c r="D77" s="50"/>
      <c r="E77" s="49" t="s">
        <v>106</v>
      </c>
      <c r="F77" s="51">
        <v>33731</v>
      </c>
      <c r="G77" s="52" t="s">
        <v>2</v>
      </c>
      <c r="H77" s="641">
        <f t="shared" si="8"/>
        <v>5.29</v>
      </c>
      <c r="I77" s="642">
        <f t="shared" si="12"/>
        <v>2332</v>
      </c>
      <c r="J77" s="643">
        <f t="shared" si="13"/>
        <v>41530.315393518518</v>
      </c>
      <c r="K77" s="699">
        <f t="shared" si="14"/>
        <v>0.31539351851824904</v>
      </c>
      <c r="L77" s="646">
        <v>2.58</v>
      </c>
      <c r="M77" s="652">
        <v>460</v>
      </c>
      <c r="N77" s="700">
        <v>44339</v>
      </c>
      <c r="O77" s="701">
        <v>0.29539351852145046</v>
      </c>
      <c r="P77" s="646">
        <v>1.49</v>
      </c>
      <c r="Q77" s="652">
        <v>153</v>
      </c>
      <c r="R77" s="700">
        <v>43955</v>
      </c>
      <c r="S77" s="701">
        <v>7.1712962962919846E-2</v>
      </c>
      <c r="T77" s="264">
        <v>2.06</v>
      </c>
      <c r="U77" s="450">
        <v>293</v>
      </c>
      <c r="V77" s="54">
        <v>43638</v>
      </c>
      <c r="W77" s="287">
        <v>0.79861111111111116</v>
      </c>
      <c r="X77" s="578">
        <v>1.71</v>
      </c>
      <c r="Y77" s="53">
        <v>203</v>
      </c>
      <c r="Z77" s="54">
        <v>43269</v>
      </c>
      <c r="AA77" s="55">
        <v>7.3032407410209998E-2</v>
      </c>
      <c r="AB77" s="264">
        <v>1.86</v>
      </c>
      <c r="AC77" s="532">
        <v>241</v>
      </c>
      <c r="AD77" s="54">
        <v>42895</v>
      </c>
      <c r="AE77" s="61">
        <v>0.26578703703703704</v>
      </c>
      <c r="AF77" s="357">
        <v>2.5299999999999998</v>
      </c>
      <c r="AG77" s="59">
        <v>444</v>
      </c>
      <c r="AH77" s="54">
        <v>42642</v>
      </c>
      <c r="AI77" s="358">
        <v>0.55906249999679858</v>
      </c>
      <c r="AJ77" s="58">
        <v>4.3600000000000003</v>
      </c>
      <c r="AK77" s="59">
        <v>1463</v>
      </c>
      <c r="AL77" s="60">
        <v>42171</v>
      </c>
      <c r="AM77" s="61">
        <v>1.5115740738110617E-2</v>
      </c>
      <c r="AN77" s="62">
        <v>2.13</v>
      </c>
      <c r="AO77" s="63">
        <v>316</v>
      </c>
      <c r="AP77" s="64">
        <v>41789</v>
      </c>
      <c r="AQ77" s="65">
        <v>3.4768518518831115E-2</v>
      </c>
      <c r="AR77" s="66">
        <v>5.29</v>
      </c>
      <c r="AS77" s="67">
        <v>2332</v>
      </c>
      <c r="AT77" s="68">
        <v>41530.315393518518</v>
      </c>
      <c r="AU77" s="69">
        <v>0.31539351851824904</v>
      </c>
      <c r="AV77" s="81">
        <v>1.37</v>
      </c>
      <c r="AW77" s="53">
        <v>130</v>
      </c>
      <c r="AX77" s="54">
        <v>41097</v>
      </c>
      <c r="AY77" s="55">
        <v>0.77638888888888891</v>
      </c>
      <c r="AZ77" s="74">
        <v>1.59</v>
      </c>
      <c r="BA77" s="53">
        <v>176</v>
      </c>
      <c r="BB77" s="54">
        <v>40736</v>
      </c>
      <c r="BC77" s="55">
        <v>0.15347222222222223</v>
      </c>
      <c r="BD77" s="104">
        <v>1.93</v>
      </c>
      <c r="BE77" s="105">
        <v>258</v>
      </c>
      <c r="BF77" s="106">
        <v>40341</v>
      </c>
      <c r="BG77" s="107">
        <v>0.33269675925925929</v>
      </c>
      <c r="BH77" s="87">
        <v>1.62</v>
      </c>
      <c r="BI77" s="75">
        <v>181</v>
      </c>
      <c r="BJ77" s="56">
        <v>39990</v>
      </c>
      <c r="BK77" s="86">
        <v>0.17291666666666669</v>
      </c>
      <c r="BL77" s="87">
        <v>1.39</v>
      </c>
      <c r="BM77" s="75">
        <v>135</v>
      </c>
      <c r="BN77" s="56">
        <v>39676</v>
      </c>
      <c r="BO77" s="86">
        <v>0.84861111111111109</v>
      </c>
      <c r="BP77" s="87">
        <v>2.8</v>
      </c>
      <c r="BQ77" s="75">
        <v>531</v>
      </c>
      <c r="BR77" s="56">
        <v>39245</v>
      </c>
      <c r="BS77" s="86">
        <v>0.94444444444444453</v>
      </c>
      <c r="BT77" s="81">
        <v>4</v>
      </c>
      <c r="BU77" s="53">
        <v>1210</v>
      </c>
      <c r="BV77" s="54">
        <v>38908</v>
      </c>
      <c r="BW77" s="85">
        <v>0.56458333333333333</v>
      </c>
      <c r="BX77" s="87">
        <v>1.6</v>
      </c>
      <c r="BY77" s="75">
        <v>178</v>
      </c>
      <c r="BZ77" s="56">
        <v>38513</v>
      </c>
      <c r="CA77" s="86">
        <v>0.55138888888888882</v>
      </c>
      <c r="CB77" s="81">
        <v>1.6</v>
      </c>
      <c r="CC77" s="53">
        <v>178</v>
      </c>
      <c r="CD77" s="54">
        <v>38218</v>
      </c>
      <c r="CE77" s="85">
        <v>0.1125</v>
      </c>
      <c r="CF77" s="87">
        <v>2.14</v>
      </c>
      <c r="CG77" s="75">
        <v>317</v>
      </c>
      <c r="CH77" s="56">
        <v>37770</v>
      </c>
      <c r="CI77" s="86">
        <v>0.95416666666666661</v>
      </c>
      <c r="CJ77" s="87">
        <v>1.5</v>
      </c>
      <c r="CK77" s="75">
        <v>158</v>
      </c>
      <c r="CL77" s="56">
        <v>37474</v>
      </c>
      <c r="CM77" s="86">
        <v>0.69930555555555562</v>
      </c>
      <c r="CN77" s="81">
        <v>2.1</v>
      </c>
      <c r="CO77" s="53">
        <v>291</v>
      </c>
      <c r="CP77" s="54">
        <v>37085</v>
      </c>
      <c r="CQ77" s="85">
        <v>0.85277777777777775</v>
      </c>
      <c r="CR77" s="81">
        <v>1.9</v>
      </c>
      <c r="CS77" s="53">
        <v>243</v>
      </c>
      <c r="CT77" s="54">
        <v>36724</v>
      </c>
      <c r="CU77" s="85">
        <v>0.15416666666666667</v>
      </c>
      <c r="CV77" s="81">
        <v>3.76</v>
      </c>
      <c r="CW77" s="53">
        <v>1022</v>
      </c>
      <c r="CX77" s="54">
        <v>36307</v>
      </c>
      <c r="CY77" s="85">
        <v>0.6972222222222223</v>
      </c>
      <c r="CZ77" s="87">
        <v>2.89</v>
      </c>
      <c r="DA77" s="75">
        <v>465</v>
      </c>
      <c r="DB77" s="56">
        <v>35937</v>
      </c>
      <c r="DC77" s="86">
        <v>0.97499999999999998</v>
      </c>
      <c r="DD77" s="81">
        <v>3.3</v>
      </c>
      <c r="DE77" s="53">
        <v>758</v>
      </c>
      <c r="DF77" s="54">
        <v>35588</v>
      </c>
      <c r="DG77" s="85">
        <v>0.75486111111111109</v>
      </c>
      <c r="DH77" s="81">
        <v>1.47</v>
      </c>
      <c r="DI77" s="53">
        <v>134</v>
      </c>
      <c r="DJ77" s="54">
        <v>35252</v>
      </c>
      <c r="DK77" s="85">
        <v>0.75069444444444444</v>
      </c>
      <c r="DL77" s="81">
        <v>4.5999999999999996</v>
      </c>
      <c r="DM77" s="53">
        <v>1780</v>
      </c>
      <c r="DN77" s="54">
        <v>34868</v>
      </c>
      <c r="DO77" s="85">
        <v>0.1875</v>
      </c>
      <c r="DP77" s="87">
        <v>1.36</v>
      </c>
      <c r="DQ77" s="75">
        <v>128</v>
      </c>
      <c r="DR77" s="56">
        <v>34462</v>
      </c>
      <c r="DS77" s="86">
        <v>1.8749999999999999E-2</v>
      </c>
      <c r="DT77" s="103" t="s">
        <v>190</v>
      </c>
      <c r="DU77" s="176" t="s">
        <v>190</v>
      </c>
      <c r="DV77" s="218" t="s">
        <v>190</v>
      </c>
      <c r="DW77" s="86" t="s">
        <v>190</v>
      </c>
      <c r="DX77" s="103" t="s">
        <v>190</v>
      </c>
      <c r="DY77" s="176" t="s">
        <v>190</v>
      </c>
      <c r="DZ77" s="218" t="s">
        <v>190</v>
      </c>
      <c r="EA77" s="76" t="s">
        <v>190</v>
      </c>
      <c r="EB77" s="382"/>
      <c r="EC77" s="379"/>
      <c r="ED77" s="383"/>
      <c r="EE77" s="384"/>
      <c r="EF77" s="382" t="s">
        <v>179</v>
      </c>
      <c r="EG77" s="379"/>
      <c r="EH77" s="111"/>
      <c r="EI77" s="281"/>
      <c r="EJ77" s="109"/>
      <c r="EK77" s="110"/>
      <c r="EL77" s="121"/>
      <c r="EM77" s="112"/>
      <c r="EN77" s="109"/>
      <c r="EO77" s="110"/>
      <c r="EP77" s="111"/>
      <c r="EQ77" s="112"/>
      <c r="ER77" s="109"/>
      <c r="ES77" s="110"/>
      <c r="ET77" s="111"/>
      <c r="EU77" s="112"/>
      <c r="EV77" s="109"/>
      <c r="EW77" s="110"/>
      <c r="EX77" s="111"/>
      <c r="EY77" s="112"/>
    </row>
    <row r="78" spans="1:156" ht="13.8" thickBot="1">
      <c r="A78" s="48" t="s">
        <v>107</v>
      </c>
      <c r="B78" s="49">
        <v>2270</v>
      </c>
      <c r="C78" s="50">
        <v>2273</v>
      </c>
      <c r="D78" s="50"/>
      <c r="E78" s="49" t="s">
        <v>108</v>
      </c>
      <c r="F78" s="51">
        <v>33736</v>
      </c>
      <c r="G78" s="52" t="s">
        <v>2</v>
      </c>
      <c r="H78" s="641">
        <f t="shared" si="8"/>
        <v>3.12</v>
      </c>
      <c r="I78" s="642">
        <f t="shared" si="12"/>
        <v>430</v>
      </c>
      <c r="J78" s="643">
        <f t="shared" si="13"/>
        <v>36307</v>
      </c>
      <c r="K78" s="699">
        <f t="shared" si="14"/>
        <v>0.6645833333333333</v>
      </c>
      <c r="L78" s="646">
        <v>1.38</v>
      </c>
      <c r="M78" s="652">
        <v>131</v>
      </c>
      <c r="N78" s="700">
        <v>44376</v>
      </c>
      <c r="O78" s="701">
        <v>0.60777777777548181</v>
      </c>
      <c r="P78" s="646">
        <v>0.76</v>
      </c>
      <c r="Q78" s="652">
        <v>44</v>
      </c>
      <c r="R78" s="700">
        <v>43935</v>
      </c>
      <c r="S78" s="701">
        <v>0.46667824074393138</v>
      </c>
      <c r="T78" s="264">
        <v>0.64</v>
      </c>
      <c r="U78" s="450">
        <v>32</v>
      </c>
      <c r="V78" s="54">
        <v>43634</v>
      </c>
      <c r="W78" s="287">
        <v>0.50208333333333333</v>
      </c>
      <c r="X78" s="578">
        <v>0.74</v>
      </c>
      <c r="Y78" s="53">
        <v>43</v>
      </c>
      <c r="Z78" s="54">
        <v>43348</v>
      </c>
      <c r="AA78" s="55">
        <v>0.66343749999941792</v>
      </c>
      <c r="AB78" s="264">
        <v>0.55000000000000004</v>
      </c>
      <c r="AC78" s="532">
        <v>24</v>
      </c>
      <c r="AD78" s="54">
        <v>42889</v>
      </c>
      <c r="AE78" s="61">
        <v>0.36223379629629626</v>
      </c>
      <c r="AF78" s="357">
        <v>0.26</v>
      </c>
      <c r="AG78" s="59">
        <v>10</v>
      </c>
      <c r="AH78" s="54">
        <v>42484</v>
      </c>
      <c r="AI78" s="358">
        <v>0.97751157407765277</v>
      </c>
      <c r="AJ78" s="58">
        <v>1.65</v>
      </c>
      <c r="AK78" s="59">
        <v>187</v>
      </c>
      <c r="AL78" s="60">
        <v>42133</v>
      </c>
      <c r="AM78" s="61">
        <v>0.95695601851912215</v>
      </c>
      <c r="AN78" s="62">
        <v>1.78</v>
      </c>
      <c r="AO78" s="63">
        <v>218</v>
      </c>
      <c r="AP78" s="64">
        <v>41828</v>
      </c>
      <c r="AQ78" s="65">
        <v>1.3425925935734995E-3</v>
      </c>
      <c r="AR78" s="184">
        <v>1.72</v>
      </c>
      <c r="AS78" s="185">
        <v>203</v>
      </c>
      <c r="AT78" s="186">
        <v>41529.954641203702</v>
      </c>
      <c r="AU78" s="187">
        <v>0.95464120370161254</v>
      </c>
      <c r="AV78" s="87">
        <v>0.81</v>
      </c>
      <c r="AW78" s="75">
        <v>51</v>
      </c>
      <c r="AX78" s="56">
        <v>41106</v>
      </c>
      <c r="AY78" s="76">
        <v>0.66319444444444442</v>
      </c>
      <c r="AZ78" s="188">
        <v>0.73</v>
      </c>
      <c r="BA78" s="189">
        <v>42</v>
      </c>
      <c r="BB78" s="190">
        <v>40714</v>
      </c>
      <c r="BC78" s="191">
        <v>0.30416666666666664</v>
      </c>
      <c r="BD78" s="214">
        <v>1.03</v>
      </c>
      <c r="BE78" s="215">
        <v>76</v>
      </c>
      <c r="BF78" s="216">
        <v>40290</v>
      </c>
      <c r="BG78" s="217">
        <v>5.1388888888888894E-2</v>
      </c>
      <c r="BH78" s="200">
        <v>1.19</v>
      </c>
      <c r="BI78" s="189">
        <v>99</v>
      </c>
      <c r="BJ78" s="190">
        <v>39921</v>
      </c>
      <c r="BK78" s="201">
        <v>0.96527777777777779</v>
      </c>
      <c r="BL78" s="149">
        <v>0.75</v>
      </c>
      <c r="BM78" s="150">
        <v>44</v>
      </c>
      <c r="BN78" s="151">
        <v>39587</v>
      </c>
      <c r="BO78" s="152">
        <v>0.93819444444444444</v>
      </c>
      <c r="BP78" s="200">
        <v>1.4</v>
      </c>
      <c r="BQ78" s="189">
        <v>134</v>
      </c>
      <c r="BR78" s="190">
        <v>39213</v>
      </c>
      <c r="BS78" s="201">
        <v>7.6388888888888886E-3</v>
      </c>
      <c r="BT78" s="200">
        <v>1.3</v>
      </c>
      <c r="BU78" s="189">
        <v>58</v>
      </c>
      <c r="BV78" s="190">
        <v>38905</v>
      </c>
      <c r="BW78" s="201">
        <v>0.99652777777777779</v>
      </c>
      <c r="BX78" s="149">
        <v>1.42</v>
      </c>
      <c r="BY78" s="150">
        <v>40</v>
      </c>
      <c r="BZ78" s="151">
        <v>38461</v>
      </c>
      <c r="CA78" s="152">
        <v>0.5395833333333333</v>
      </c>
      <c r="CB78" s="149">
        <v>2.13</v>
      </c>
      <c r="CC78" s="150">
        <v>140</v>
      </c>
      <c r="CD78" s="151">
        <v>38217</v>
      </c>
      <c r="CE78" s="152">
        <v>0.72222222222222221</v>
      </c>
      <c r="CF78" s="149">
        <v>1.42</v>
      </c>
      <c r="CG78" s="150">
        <v>40</v>
      </c>
      <c r="CH78" s="151">
        <v>37728</v>
      </c>
      <c r="CI78" s="152">
        <v>0.81874999999999998</v>
      </c>
      <c r="CJ78" s="149">
        <v>0.88</v>
      </c>
      <c r="CK78" s="150">
        <v>8</v>
      </c>
      <c r="CL78" s="151">
        <v>37473</v>
      </c>
      <c r="CM78" s="152">
        <v>0.6958333333333333</v>
      </c>
      <c r="CN78" s="200">
        <v>1.2</v>
      </c>
      <c r="CO78" s="189">
        <v>23</v>
      </c>
      <c r="CP78" s="190">
        <v>37112</v>
      </c>
      <c r="CQ78" s="201">
        <v>0.48333333333333334</v>
      </c>
      <c r="CR78" s="200">
        <v>1.3</v>
      </c>
      <c r="CS78" s="189">
        <v>31</v>
      </c>
      <c r="CT78" s="190">
        <v>36619</v>
      </c>
      <c r="CU78" s="201">
        <v>0.3263888888888889</v>
      </c>
      <c r="CV78" s="276">
        <v>3.12</v>
      </c>
      <c r="CW78" s="277">
        <v>430</v>
      </c>
      <c r="CX78" s="278">
        <v>36307</v>
      </c>
      <c r="CY78" s="279">
        <v>0.6645833333333333</v>
      </c>
      <c r="CZ78" s="149">
        <v>1.95</v>
      </c>
      <c r="DA78" s="150">
        <v>109</v>
      </c>
      <c r="DB78" s="151">
        <v>35921</v>
      </c>
      <c r="DC78" s="152">
        <v>0.88541666666666663</v>
      </c>
      <c r="DD78" s="81">
        <v>2.2999999999999998</v>
      </c>
      <c r="DE78" s="53">
        <v>180</v>
      </c>
      <c r="DF78" s="54">
        <v>35588</v>
      </c>
      <c r="DG78" s="85">
        <v>0.75138888888888899</v>
      </c>
      <c r="DH78" s="200">
        <v>0.51</v>
      </c>
      <c r="DI78" s="189">
        <v>210</v>
      </c>
      <c r="DJ78" s="190">
        <v>35211</v>
      </c>
      <c r="DK78" s="201">
        <v>0.71458333333333324</v>
      </c>
      <c r="DL78" s="149">
        <v>1.45</v>
      </c>
      <c r="DM78" s="150">
        <v>43</v>
      </c>
      <c r="DN78" s="151">
        <v>34849</v>
      </c>
      <c r="DO78" s="152">
        <v>0.65</v>
      </c>
      <c r="DP78" s="149">
        <v>1</v>
      </c>
      <c r="DQ78" s="150">
        <v>10</v>
      </c>
      <c r="DR78" s="151">
        <v>34463</v>
      </c>
      <c r="DS78" s="152">
        <v>0.8</v>
      </c>
      <c r="DT78" s="103" t="s">
        <v>190</v>
      </c>
      <c r="DU78" s="176" t="s">
        <v>190</v>
      </c>
      <c r="DV78" s="218" t="s">
        <v>190</v>
      </c>
      <c r="DW78" s="152" t="s">
        <v>190</v>
      </c>
      <c r="DX78" s="200">
        <v>0.81</v>
      </c>
      <c r="DY78" s="189">
        <v>0</v>
      </c>
      <c r="DZ78" s="190">
        <v>33840</v>
      </c>
      <c r="EA78" s="191">
        <v>0.57986111111111105</v>
      </c>
      <c r="EB78" s="265"/>
      <c r="EC78" s="266"/>
      <c r="ED78" s="267"/>
      <c r="EE78" s="268"/>
      <c r="EF78" s="265"/>
      <c r="EG78" s="266"/>
      <c r="EH78" s="96"/>
      <c r="EI78" s="180"/>
      <c r="EJ78" s="94"/>
      <c r="EK78" s="95"/>
      <c r="EL78" s="219"/>
      <c r="EM78" s="97"/>
      <c r="EN78" s="94"/>
      <c r="EO78" s="95"/>
      <c r="EP78" s="96"/>
      <c r="EQ78" s="97"/>
      <c r="ER78" s="94"/>
      <c r="ES78" s="95"/>
      <c r="ET78" s="96"/>
      <c r="EU78" s="97"/>
      <c r="EV78" s="94"/>
      <c r="EW78" s="95"/>
      <c r="EX78" s="96"/>
      <c r="EY78" s="97"/>
      <c r="EZ78" s="47"/>
    </row>
    <row r="79" spans="1:156" ht="13.8" thickBot="1">
      <c r="A79" s="48" t="s">
        <v>109</v>
      </c>
      <c r="B79" s="49">
        <v>2330</v>
      </c>
      <c r="C79" s="50">
        <v>2329</v>
      </c>
      <c r="D79" s="50"/>
      <c r="E79" s="49" t="s">
        <v>177</v>
      </c>
      <c r="F79" s="51">
        <v>34295</v>
      </c>
      <c r="G79" s="52" t="s">
        <v>2</v>
      </c>
      <c r="H79" s="641">
        <f t="shared" si="8"/>
        <v>6.6</v>
      </c>
      <c r="I79" s="642">
        <f t="shared" si="12"/>
        <v>1606</v>
      </c>
      <c r="J79" s="643">
        <f t="shared" si="13"/>
        <v>35938</v>
      </c>
      <c r="K79" s="699">
        <f t="shared" si="14"/>
        <v>0.1423611111111111</v>
      </c>
      <c r="L79" s="551"/>
      <c r="M79" s="538"/>
      <c r="N79" s="273"/>
      <c r="O79" s="739"/>
      <c r="P79" s="551"/>
      <c r="Q79" s="538"/>
      <c r="R79" s="273"/>
      <c r="S79" s="640"/>
      <c r="T79" s="592"/>
      <c r="U79" s="593"/>
      <c r="V79" s="593"/>
      <c r="W79" s="609"/>
      <c r="X79" s="585"/>
      <c r="Y79" s="593"/>
      <c r="Z79" s="593"/>
      <c r="AA79" s="594"/>
      <c r="AB79" s="547"/>
      <c r="AC79" s="275"/>
      <c r="AD79" s="275"/>
      <c r="AE79" s="128"/>
      <c r="AF79" s="698"/>
      <c r="AG79" s="696"/>
      <c r="AH79" s="275"/>
      <c r="AI79" s="274"/>
      <c r="AJ79" s="123"/>
      <c r="AK79" s="117"/>
      <c r="AL79" s="117"/>
      <c r="AM79" s="124"/>
      <c r="AN79" s="109"/>
      <c r="AO79" s="117"/>
      <c r="AP79" s="117"/>
      <c r="AQ79" s="125"/>
      <c r="AR79" s="123"/>
      <c r="AS79" s="109"/>
      <c r="AT79" s="109"/>
      <c r="AU79" s="126"/>
      <c r="AV79" s="94"/>
      <c r="AW79" s="266"/>
      <c r="AX79" s="269"/>
      <c r="AY79" s="271"/>
      <c r="AZ79" s="265"/>
      <c r="BA79" s="266"/>
      <c r="BB79" s="269"/>
      <c r="BC79" s="271"/>
      <c r="BD79" s="265"/>
      <c r="BE79" s="266"/>
      <c r="BF79" s="269"/>
      <c r="BG79" s="271"/>
      <c r="BH79" s="265"/>
      <c r="BI79" s="266"/>
      <c r="BJ79" s="269"/>
      <c r="BK79" s="268"/>
      <c r="BL79" s="265"/>
      <c r="BM79" s="266"/>
      <c r="BN79" s="269"/>
      <c r="BO79" s="268"/>
      <c r="BP79" s="265"/>
      <c r="BQ79" s="266"/>
      <c r="BR79" s="269"/>
      <c r="BS79" s="268"/>
      <c r="BT79" s="265"/>
      <c r="BU79" s="266"/>
      <c r="BV79" s="269"/>
      <c r="BW79" s="268"/>
      <c r="BX79" s="265"/>
      <c r="BY79" s="266"/>
      <c r="BZ79" s="267"/>
      <c r="CA79" s="270"/>
      <c r="CB79" s="265"/>
      <c r="CC79" s="266"/>
      <c r="CD79" s="267"/>
      <c r="CE79" s="268"/>
      <c r="CF79" s="265"/>
      <c r="CG79" s="266"/>
      <c r="CH79" s="267"/>
      <c r="CI79" s="268"/>
      <c r="CJ79" s="265"/>
      <c r="CK79" s="266"/>
      <c r="CL79" s="269"/>
      <c r="CM79" s="270"/>
      <c r="CN79" s="265"/>
      <c r="CO79" s="266"/>
      <c r="CP79" s="267"/>
      <c r="CQ79" s="268"/>
      <c r="CR79" s="265"/>
      <c r="CS79" s="266"/>
      <c r="CT79" s="269"/>
      <c r="CU79" s="270"/>
      <c r="CV79" s="265"/>
      <c r="CW79" s="266"/>
      <c r="CX79" s="269"/>
      <c r="CY79" s="270"/>
      <c r="CZ79" s="196">
        <v>6.6</v>
      </c>
      <c r="DA79" s="197">
        <v>1606</v>
      </c>
      <c r="DB79" s="203">
        <v>35938</v>
      </c>
      <c r="DC79" s="199">
        <v>0.1423611111111111</v>
      </c>
      <c r="DD79" s="196">
        <v>6.2</v>
      </c>
      <c r="DE79" s="197">
        <v>645</v>
      </c>
      <c r="DF79" s="198">
        <v>35588</v>
      </c>
      <c r="DG79" s="199">
        <v>7.9166666666666663E-2</v>
      </c>
      <c r="DH79" s="196">
        <v>5.0999999999999996</v>
      </c>
      <c r="DI79" s="197">
        <v>47</v>
      </c>
      <c r="DJ79" s="198">
        <v>35211</v>
      </c>
      <c r="DK79" s="199">
        <v>0.83194444444444438</v>
      </c>
      <c r="DL79" s="239"/>
      <c r="DM79" s="236"/>
      <c r="DN79" s="240"/>
      <c r="DO79" s="238"/>
      <c r="DP79" s="239"/>
      <c r="DQ79" s="236"/>
      <c r="DR79" s="240"/>
      <c r="DS79" s="238"/>
      <c r="DT79" s="149"/>
      <c r="DU79" s="150"/>
      <c r="DV79" s="227"/>
      <c r="DW79" s="228"/>
      <c r="DX79" s="265"/>
      <c r="DY79" s="266"/>
      <c r="DZ79" s="267"/>
      <c r="EA79" s="271"/>
      <c r="EB79" s="265"/>
      <c r="EC79" s="266"/>
      <c r="ED79" s="267"/>
      <c r="EE79" s="268"/>
      <c r="EF79" s="265"/>
      <c r="EG79" s="266"/>
      <c r="EH79" s="96"/>
      <c r="EI79" s="180"/>
      <c r="EJ79" s="94"/>
      <c r="EK79" s="95"/>
      <c r="EL79" s="219"/>
      <c r="EM79" s="97"/>
      <c r="EN79" s="94"/>
      <c r="EO79" s="95"/>
      <c r="EP79" s="96"/>
      <c r="EQ79" s="97"/>
      <c r="ER79" s="94"/>
      <c r="ES79" s="95"/>
      <c r="ET79" s="96"/>
      <c r="EU79" s="97"/>
      <c r="EV79" s="94"/>
      <c r="EW79" s="95"/>
      <c r="EX79" s="96"/>
      <c r="EY79" s="97"/>
      <c r="EZ79" s="47"/>
    </row>
    <row r="80" spans="1:156" s="262" customFormat="1" ht="13.8" thickBot="1">
      <c r="A80" s="48" t="s">
        <v>109</v>
      </c>
      <c r="B80" s="49">
        <v>2330</v>
      </c>
      <c r="C80" s="50">
        <v>2333</v>
      </c>
      <c r="D80" s="50"/>
      <c r="E80" s="49" t="s">
        <v>177</v>
      </c>
      <c r="F80" s="101">
        <v>36230</v>
      </c>
      <c r="G80" s="52" t="s">
        <v>2</v>
      </c>
      <c r="H80" s="641">
        <f t="shared" si="8"/>
        <v>9.0500000000000007</v>
      </c>
      <c r="I80" s="642">
        <f t="shared" si="12"/>
        <v>3240</v>
      </c>
      <c r="J80" s="643">
        <f t="shared" si="13"/>
        <v>41530.38653935185</v>
      </c>
      <c r="K80" s="699">
        <f t="shared" si="14"/>
        <v>0.38653935184993315</v>
      </c>
      <c r="L80" s="646">
        <v>7.24</v>
      </c>
      <c r="M80" s="652">
        <v>340</v>
      </c>
      <c r="N80" s="700">
        <v>44340</v>
      </c>
      <c r="O80" s="701">
        <v>0.49288194444670808</v>
      </c>
      <c r="P80" s="646">
        <v>6.56</v>
      </c>
      <c r="Q80" s="652">
        <v>92</v>
      </c>
      <c r="R80" s="700">
        <v>43955</v>
      </c>
      <c r="S80" s="701">
        <v>0.95121527777519077</v>
      </c>
      <c r="T80" s="264">
        <v>6.87</v>
      </c>
      <c r="U80" s="450">
        <v>178</v>
      </c>
      <c r="V80" s="54">
        <v>43638</v>
      </c>
      <c r="W80" s="287">
        <v>0.99930555555555556</v>
      </c>
      <c r="X80" s="578">
        <v>6.45</v>
      </c>
      <c r="Y80" s="53">
        <v>71.53</v>
      </c>
      <c r="Z80" s="54">
        <v>43269</v>
      </c>
      <c r="AA80" s="55">
        <v>0.50112268518569181</v>
      </c>
      <c r="AB80" s="264">
        <v>6.74</v>
      </c>
      <c r="AC80" s="532">
        <v>136.61000000000001</v>
      </c>
      <c r="AD80" s="54">
        <v>42880</v>
      </c>
      <c r="AE80" s="61">
        <v>0.49291666666666667</v>
      </c>
      <c r="AF80" s="357">
        <v>6.95</v>
      </c>
      <c r="AG80" s="59">
        <v>205.5</v>
      </c>
      <c r="AH80" s="54">
        <v>42497</v>
      </c>
      <c r="AI80" s="358">
        <v>0.74289351851621177</v>
      </c>
      <c r="AJ80" s="58">
        <v>7.99</v>
      </c>
      <c r="AK80" s="59">
        <v>1178</v>
      </c>
      <c r="AL80" s="60">
        <v>42134</v>
      </c>
      <c r="AM80" s="61">
        <v>0.76670138888584916</v>
      </c>
      <c r="AN80" s="62">
        <v>7</v>
      </c>
      <c r="AO80" s="63">
        <v>201</v>
      </c>
      <c r="AP80" s="64">
        <v>41789</v>
      </c>
      <c r="AQ80" s="65">
        <v>0.11789351851621177</v>
      </c>
      <c r="AR80" s="66">
        <v>9.0500000000000007</v>
      </c>
      <c r="AS80" s="67">
        <v>3240</v>
      </c>
      <c r="AT80" s="68">
        <v>41530.38653935185</v>
      </c>
      <c r="AU80" s="69">
        <v>0.38653935184993315</v>
      </c>
      <c r="AV80" s="81">
        <v>6.52</v>
      </c>
      <c r="AW80" s="53">
        <v>75</v>
      </c>
      <c r="AX80" s="54">
        <v>41098</v>
      </c>
      <c r="AY80" s="55">
        <v>1.3194444444444444E-2</v>
      </c>
      <c r="AZ80" s="74">
        <v>6.86</v>
      </c>
      <c r="BA80" s="53">
        <v>153</v>
      </c>
      <c r="BB80" s="54">
        <v>40714</v>
      </c>
      <c r="BC80" s="55">
        <v>0.45833333333333331</v>
      </c>
      <c r="BD80" s="104">
        <v>7</v>
      </c>
      <c r="BE80" s="105">
        <v>201</v>
      </c>
      <c r="BF80" s="106">
        <v>40341</v>
      </c>
      <c r="BG80" s="107">
        <v>0.45122685185185185</v>
      </c>
      <c r="BH80" s="81">
        <v>6.86</v>
      </c>
      <c r="BI80" s="53">
        <v>153</v>
      </c>
      <c r="BJ80" s="54">
        <v>39966</v>
      </c>
      <c r="BK80" s="85">
        <v>0.42777777777777781</v>
      </c>
      <c r="BL80" s="87">
        <v>6.78</v>
      </c>
      <c r="BM80" s="75">
        <v>131</v>
      </c>
      <c r="BN80" s="56">
        <v>39594</v>
      </c>
      <c r="BO80" s="86">
        <v>0.54652777777777783</v>
      </c>
      <c r="BP80" s="81">
        <v>7.7</v>
      </c>
      <c r="BQ80" s="53">
        <v>694</v>
      </c>
      <c r="BR80" s="54">
        <v>39275</v>
      </c>
      <c r="BS80" s="85">
        <v>0.59722222222222221</v>
      </c>
      <c r="BT80" s="81">
        <v>7.1</v>
      </c>
      <c r="BU80" s="53">
        <v>232</v>
      </c>
      <c r="BV80" s="54">
        <v>38907</v>
      </c>
      <c r="BW80" s="85">
        <v>0.23611111111111113</v>
      </c>
      <c r="BX80" s="87">
        <v>6.7</v>
      </c>
      <c r="BY80" s="75">
        <v>106</v>
      </c>
      <c r="BZ80" s="56">
        <v>38568</v>
      </c>
      <c r="CA80" s="86">
        <v>0.38750000000000001</v>
      </c>
      <c r="CB80" s="87">
        <v>7.16</v>
      </c>
      <c r="CC80" s="75">
        <v>268</v>
      </c>
      <c r="CD80" s="56">
        <v>38196</v>
      </c>
      <c r="CE80" s="86">
        <v>0.21388888888888891</v>
      </c>
      <c r="CF80" s="87">
        <v>7.16</v>
      </c>
      <c r="CG80" s="75">
        <v>0</v>
      </c>
      <c r="CH80" s="56">
        <v>37727</v>
      </c>
      <c r="CI80" s="86">
        <v>0.89444444444444438</v>
      </c>
      <c r="CJ80" s="81">
        <v>6.5</v>
      </c>
      <c r="CK80" s="53">
        <v>1322</v>
      </c>
      <c r="CL80" s="54">
        <v>37512</v>
      </c>
      <c r="CM80" s="85">
        <v>0.74930555555555556</v>
      </c>
      <c r="CN80" s="81">
        <v>5.13</v>
      </c>
      <c r="CO80" s="53">
        <v>164</v>
      </c>
      <c r="CP80" s="54">
        <v>37085</v>
      </c>
      <c r="CQ80" s="85">
        <v>0.8569444444444444</v>
      </c>
      <c r="CR80" s="87">
        <v>4.96</v>
      </c>
      <c r="CS80" s="75">
        <v>132</v>
      </c>
      <c r="CT80" s="56">
        <v>36724</v>
      </c>
      <c r="CU80" s="86">
        <v>0.38194444444444442</v>
      </c>
      <c r="CV80" s="81">
        <v>6.2</v>
      </c>
      <c r="CW80" s="53">
        <v>663</v>
      </c>
      <c r="CX80" s="54">
        <v>36307</v>
      </c>
      <c r="CY80" s="85">
        <v>0.71319444444444446</v>
      </c>
      <c r="CZ80" s="117"/>
      <c r="DA80" s="118"/>
      <c r="DB80" s="119"/>
      <c r="DC80" s="120"/>
      <c r="DD80" s="117"/>
      <c r="DE80" s="118"/>
      <c r="DF80" s="119"/>
      <c r="DG80" s="120"/>
      <c r="DH80" s="117"/>
      <c r="DI80" s="118"/>
      <c r="DJ80" s="119"/>
      <c r="DK80" s="120"/>
      <c r="DL80" s="103">
        <v>6.4</v>
      </c>
      <c r="DM80" s="53">
        <v>885</v>
      </c>
      <c r="DN80" s="54">
        <v>34859</v>
      </c>
      <c r="DO80" s="401">
        <v>0.2673611111111111</v>
      </c>
      <c r="DP80" s="117"/>
      <c r="DQ80" s="118"/>
      <c r="DR80" s="119"/>
      <c r="DS80" s="120"/>
      <c r="DT80" s="117"/>
      <c r="DU80" s="118"/>
      <c r="DV80" s="119"/>
      <c r="DW80" s="120"/>
      <c r="DX80" s="117"/>
      <c r="DY80" s="118"/>
      <c r="DZ80" s="119"/>
      <c r="EA80" s="128"/>
      <c r="EB80" s="109"/>
      <c r="EC80" s="118"/>
      <c r="ED80" s="119"/>
      <c r="EE80" s="120"/>
      <c r="EF80" s="117"/>
      <c r="EG80" s="118"/>
      <c r="EH80" s="119"/>
      <c r="EI80" s="120"/>
      <c r="EJ80" s="109"/>
      <c r="EK80" s="110"/>
      <c r="EL80" s="121"/>
      <c r="EM80" s="112"/>
      <c r="EN80" s="109"/>
      <c r="EO80" s="110"/>
      <c r="EP80" s="111"/>
      <c r="EQ80" s="112"/>
      <c r="ER80" s="109"/>
      <c r="ES80" s="110"/>
      <c r="ET80" s="111"/>
      <c r="EU80" s="112"/>
      <c r="EV80" s="109"/>
      <c r="EW80" s="110"/>
      <c r="EX80" s="111"/>
      <c r="EY80" s="112"/>
    </row>
    <row r="81" spans="1:156" s="262" customFormat="1" ht="13.8" thickBot="1">
      <c r="A81" s="48" t="s">
        <v>110</v>
      </c>
      <c r="B81" s="49">
        <v>2370</v>
      </c>
      <c r="C81" s="50">
        <v>2373</v>
      </c>
      <c r="D81" s="50"/>
      <c r="E81" s="49" t="s">
        <v>111</v>
      </c>
      <c r="F81" s="51">
        <v>33904</v>
      </c>
      <c r="G81" s="52" t="s">
        <v>2</v>
      </c>
      <c r="H81" s="641">
        <f t="shared" si="8"/>
        <v>2.85</v>
      </c>
      <c r="I81" s="642">
        <f t="shared" si="12"/>
        <v>93</v>
      </c>
      <c r="J81" s="643">
        <f t="shared" si="13"/>
        <v>41529.853067129632</v>
      </c>
      <c r="K81" s="699">
        <f t="shared" si="14"/>
        <v>0.85306712963210884</v>
      </c>
      <c r="L81" s="646">
        <v>0.63</v>
      </c>
      <c r="M81" s="652">
        <v>13</v>
      </c>
      <c r="N81" s="700">
        <v>44373</v>
      </c>
      <c r="O81" s="701">
        <v>0.13725694444292458</v>
      </c>
      <c r="P81" s="646">
        <v>0.17</v>
      </c>
      <c r="Q81" s="652">
        <v>3</v>
      </c>
      <c r="R81" s="700">
        <v>43922</v>
      </c>
      <c r="S81" s="701">
        <v>0.85327546296321088</v>
      </c>
      <c r="T81" s="264">
        <v>0.61</v>
      </c>
      <c r="U81" s="450">
        <v>12</v>
      </c>
      <c r="V81" s="54">
        <v>43593</v>
      </c>
      <c r="W81" s="287">
        <v>0.47361111111111115</v>
      </c>
      <c r="X81" s="578">
        <v>1.1200000000000001</v>
      </c>
      <c r="Y81" s="53">
        <v>24</v>
      </c>
      <c r="Z81" s="54">
        <v>43278</v>
      </c>
      <c r="AA81" s="55">
        <v>0.62711805555591127</v>
      </c>
      <c r="AB81" s="264">
        <v>0.7</v>
      </c>
      <c r="AC81" s="532">
        <v>14</v>
      </c>
      <c r="AD81" s="54">
        <v>42877</v>
      </c>
      <c r="AE81" s="61">
        <v>0.9309722222222222</v>
      </c>
      <c r="AF81" s="357">
        <v>0.77</v>
      </c>
      <c r="AG81" s="59">
        <v>15</v>
      </c>
      <c r="AH81" s="54">
        <v>42482</v>
      </c>
      <c r="AI81" s="358">
        <v>0.92273148147796746</v>
      </c>
      <c r="AJ81" s="58">
        <v>1.7</v>
      </c>
      <c r="AK81" s="59">
        <v>41</v>
      </c>
      <c r="AL81" s="60">
        <v>42133</v>
      </c>
      <c r="AM81" s="61">
        <v>0.80349537036818219</v>
      </c>
      <c r="AN81" s="62">
        <v>1.46</v>
      </c>
      <c r="AO81" s="63">
        <v>34</v>
      </c>
      <c r="AP81" s="64">
        <v>41852</v>
      </c>
      <c r="AQ81" s="65">
        <v>0.59184027777519077</v>
      </c>
      <c r="AR81" s="402">
        <v>2.85</v>
      </c>
      <c r="AS81" s="403">
        <v>93</v>
      </c>
      <c r="AT81" s="68">
        <v>41529.853067129632</v>
      </c>
      <c r="AU81" s="69">
        <v>0.85306712963210884</v>
      </c>
      <c r="AV81" s="81">
        <v>0.69</v>
      </c>
      <c r="AW81" s="53">
        <v>14</v>
      </c>
      <c r="AX81" s="54">
        <v>41098</v>
      </c>
      <c r="AY81" s="55">
        <v>0.90416666666666667</v>
      </c>
      <c r="AZ81" s="74">
        <v>0.27</v>
      </c>
      <c r="BA81" s="53">
        <v>5</v>
      </c>
      <c r="BB81" s="54">
        <v>40682</v>
      </c>
      <c r="BC81" s="55">
        <v>0.84583333333333333</v>
      </c>
      <c r="BD81" s="104">
        <v>0.62</v>
      </c>
      <c r="BE81" s="105">
        <v>12</v>
      </c>
      <c r="BF81" s="106">
        <v>40291</v>
      </c>
      <c r="BG81" s="107">
        <v>0.62321759259259257</v>
      </c>
      <c r="BH81" s="81">
        <v>0.95</v>
      </c>
      <c r="BI81" s="53">
        <v>19</v>
      </c>
      <c r="BJ81" s="54">
        <v>39924</v>
      </c>
      <c r="BK81" s="85">
        <v>0.73333333333333339</v>
      </c>
      <c r="BL81" s="87">
        <v>0.52</v>
      </c>
      <c r="BM81" s="75">
        <v>10</v>
      </c>
      <c r="BN81" s="56">
        <v>39604</v>
      </c>
      <c r="BO81" s="86">
        <v>0.40138888888888885</v>
      </c>
      <c r="BP81" s="81">
        <v>1.2</v>
      </c>
      <c r="BQ81" s="53">
        <v>27</v>
      </c>
      <c r="BR81" s="54">
        <v>39231</v>
      </c>
      <c r="BS81" s="85">
        <v>0.68125000000000002</v>
      </c>
      <c r="BT81" s="81">
        <v>0.7</v>
      </c>
      <c r="BU81" s="53">
        <v>17</v>
      </c>
      <c r="BV81" s="54">
        <v>38906</v>
      </c>
      <c r="BW81" s="85">
        <v>9.7222222222222224E-3</v>
      </c>
      <c r="BX81" s="87">
        <v>0.69</v>
      </c>
      <c r="BY81" s="75">
        <v>14</v>
      </c>
      <c r="BZ81" s="56">
        <v>38513</v>
      </c>
      <c r="CA81" s="86">
        <v>0.65902777777777777</v>
      </c>
      <c r="CB81" s="81">
        <v>0.8</v>
      </c>
      <c r="CC81" s="53">
        <v>16</v>
      </c>
      <c r="CD81" s="54">
        <v>38217</v>
      </c>
      <c r="CE81" s="85">
        <v>0.95625000000000004</v>
      </c>
      <c r="CF81" s="87">
        <v>0.69</v>
      </c>
      <c r="CG81" s="75">
        <v>14</v>
      </c>
      <c r="CH81" s="56">
        <v>37757</v>
      </c>
      <c r="CI81" s="86">
        <v>9.3055555555555558E-2</v>
      </c>
      <c r="CJ81" s="81">
        <v>1.7</v>
      </c>
      <c r="CK81" s="53">
        <v>40</v>
      </c>
      <c r="CL81" s="54">
        <v>37494</v>
      </c>
      <c r="CM81" s="85">
        <v>0.68958333333333333</v>
      </c>
      <c r="CN81" s="81">
        <v>0.4</v>
      </c>
      <c r="CO81" s="53">
        <v>8</v>
      </c>
      <c r="CP81" s="54">
        <v>37112</v>
      </c>
      <c r="CQ81" s="85">
        <v>0.56805555555555554</v>
      </c>
      <c r="CR81" s="81">
        <v>0.5</v>
      </c>
      <c r="CS81" s="53">
        <v>10</v>
      </c>
      <c r="CT81" s="54">
        <v>36724</v>
      </c>
      <c r="CU81" s="85">
        <v>8.819444444444445E-2</v>
      </c>
      <c r="CV81" s="81">
        <v>1.3</v>
      </c>
      <c r="CW81" s="53">
        <v>29</v>
      </c>
      <c r="CX81" s="54">
        <v>36281</v>
      </c>
      <c r="CY81" s="85">
        <v>0.79374999999999996</v>
      </c>
      <c r="CZ81" s="81">
        <v>1.6</v>
      </c>
      <c r="DA81" s="53">
        <v>37</v>
      </c>
      <c r="DB81" s="54">
        <v>36006</v>
      </c>
      <c r="DC81" s="85">
        <v>0.78472222222222221</v>
      </c>
      <c r="DD81" s="87">
        <v>1.5</v>
      </c>
      <c r="DE81" s="75">
        <v>35</v>
      </c>
      <c r="DF81" s="56">
        <v>35640</v>
      </c>
      <c r="DG81" s="86">
        <v>0.65347222222222223</v>
      </c>
      <c r="DH81" s="81">
        <v>0.2</v>
      </c>
      <c r="DI81" s="53">
        <v>4</v>
      </c>
      <c r="DJ81" s="54">
        <v>35364</v>
      </c>
      <c r="DK81" s="85">
        <v>0.53472222222222221</v>
      </c>
      <c r="DL81" s="87">
        <v>1.45</v>
      </c>
      <c r="DM81" s="75">
        <v>58</v>
      </c>
      <c r="DN81" s="56">
        <v>34849</v>
      </c>
      <c r="DO81" s="86">
        <v>0.7909722222222223</v>
      </c>
      <c r="DP81" s="87">
        <v>0.45</v>
      </c>
      <c r="DQ81" s="75">
        <v>9</v>
      </c>
      <c r="DR81" s="56">
        <v>34439</v>
      </c>
      <c r="DS81" s="86">
        <v>2.8472222222222222E-2</v>
      </c>
      <c r="DT81" s="81">
        <v>2.2999999999999998</v>
      </c>
      <c r="DU81" s="53">
        <v>60</v>
      </c>
      <c r="DV81" s="54">
        <v>34080</v>
      </c>
      <c r="DW81" s="85">
        <v>0.31666666666666665</v>
      </c>
      <c r="DX81" s="382"/>
      <c r="DY81" s="379"/>
      <c r="DZ81" s="383"/>
      <c r="EA81" s="385"/>
      <c r="EB81" s="382"/>
      <c r="EC81" s="379"/>
      <c r="ED81" s="383"/>
      <c r="EE81" s="384"/>
      <c r="EF81" s="382"/>
      <c r="EG81" s="379"/>
      <c r="EH81" s="111"/>
      <c r="EI81" s="281"/>
      <c r="EJ81" s="109"/>
      <c r="EK81" s="110"/>
      <c r="EL81" s="121"/>
      <c r="EM81" s="112"/>
      <c r="EN81" s="109"/>
      <c r="EO81" s="110"/>
      <c r="EP81" s="111"/>
      <c r="EQ81" s="112"/>
      <c r="ER81" s="109"/>
      <c r="ES81" s="110"/>
      <c r="ET81" s="111"/>
      <c r="EU81" s="112"/>
      <c r="EV81" s="109"/>
      <c r="EW81" s="110"/>
      <c r="EX81" s="111"/>
      <c r="EY81" s="112"/>
    </row>
    <row r="82" spans="1:156" s="262" customFormat="1" ht="13.8" thickBot="1">
      <c r="C82" s="586">
        <v>2783</v>
      </c>
      <c r="E82" s="587" t="s">
        <v>292</v>
      </c>
      <c r="H82" s="641">
        <f t="shared" si="8"/>
        <v>2.0299999999999998</v>
      </c>
      <c r="I82" s="642">
        <f t="shared" si="12"/>
        <v>80</v>
      </c>
      <c r="J82" s="643">
        <f t="shared" si="13"/>
        <v>44398</v>
      </c>
      <c r="K82" s="699">
        <f t="shared" si="14"/>
        <v>0.76875000000291038</v>
      </c>
      <c r="L82" s="704">
        <v>2.0299999999999998</v>
      </c>
      <c r="M82" s="705">
        <v>80</v>
      </c>
      <c r="N82" s="706">
        <v>44398</v>
      </c>
      <c r="O82" s="707">
        <v>0.76875000000291038</v>
      </c>
      <c r="P82" s="646">
        <v>0.56000000000000005</v>
      </c>
      <c r="Q82" s="652">
        <v>5.6</v>
      </c>
      <c r="R82" s="700">
        <v>44083</v>
      </c>
      <c r="S82" s="701">
        <v>4.1666666664241347E-2</v>
      </c>
      <c r="T82" s="264">
        <v>0.71</v>
      </c>
      <c r="U82" s="450">
        <v>4</v>
      </c>
      <c r="V82" s="54">
        <v>43686</v>
      </c>
      <c r="W82" s="287">
        <v>0.83333333333333337</v>
      </c>
      <c r="X82" s="617"/>
      <c r="Y82" s="229"/>
      <c r="Z82" s="229"/>
      <c r="AA82" s="618"/>
      <c r="AF82" s="729"/>
      <c r="AG82" s="729"/>
      <c r="AR82" s="66"/>
      <c r="AS82" s="67"/>
      <c r="AT82" s="68"/>
      <c r="AU82" s="69"/>
      <c r="AV82" s="81"/>
      <c r="AW82" s="53"/>
      <c r="AX82" s="54"/>
      <c r="AY82" s="55"/>
      <c r="AZ82" s="74"/>
      <c r="BA82" s="53"/>
      <c r="BB82" s="54"/>
      <c r="BC82" s="55"/>
      <c r="BD82" s="104"/>
      <c r="BE82" s="105"/>
      <c r="BF82" s="106"/>
      <c r="BG82" s="107"/>
      <c r="BH82" s="81"/>
      <c r="BI82" s="53"/>
      <c r="BJ82" s="54"/>
      <c r="BK82" s="85"/>
      <c r="BL82" s="87"/>
      <c r="BM82" s="176"/>
      <c r="BN82" s="177"/>
      <c r="BO82" s="86"/>
      <c r="BP82" s="81"/>
      <c r="BQ82" s="53"/>
      <c r="BR82" s="54"/>
      <c r="BS82" s="85"/>
      <c r="BT82" s="81"/>
      <c r="BU82" s="53"/>
      <c r="BV82" s="54"/>
      <c r="BW82" s="85"/>
      <c r="BX82" s="87"/>
      <c r="BY82" s="75"/>
      <c r="BZ82" s="56"/>
      <c r="CA82" s="86"/>
      <c r="CB82" s="81"/>
      <c r="CC82" s="53"/>
      <c r="CD82" s="54"/>
      <c r="CE82" s="85"/>
      <c r="CF82" s="87"/>
      <c r="CG82" s="75"/>
      <c r="CH82" s="56"/>
      <c r="CI82" s="86"/>
      <c r="CJ82" s="81"/>
      <c r="CK82" s="53"/>
      <c r="CL82" s="54"/>
      <c r="CM82" s="85"/>
      <c r="CN82" s="81"/>
      <c r="CO82" s="53"/>
      <c r="CP82" s="54"/>
      <c r="CQ82" s="85"/>
      <c r="CR82" s="81"/>
      <c r="CS82" s="53"/>
      <c r="CT82" s="54"/>
      <c r="CU82" s="85"/>
      <c r="CV82" s="81"/>
      <c r="CW82" s="53"/>
      <c r="CX82" s="54"/>
      <c r="CY82" s="85"/>
      <c r="CZ82" s="81"/>
      <c r="DA82" s="53"/>
      <c r="DB82" s="54"/>
      <c r="DC82" s="85"/>
      <c r="DD82" s="87"/>
      <c r="DE82" s="75"/>
      <c r="DF82" s="56"/>
      <c r="DG82" s="86"/>
      <c r="DH82" s="81"/>
      <c r="DI82" s="53"/>
      <c r="DJ82" s="54"/>
      <c r="DK82" s="85"/>
      <c r="DL82" s="87"/>
      <c r="DM82" s="75"/>
      <c r="DN82" s="56"/>
      <c r="DO82" s="86"/>
      <c r="DP82" s="87"/>
      <c r="DQ82" s="75"/>
      <c r="DR82" s="56"/>
      <c r="DS82" s="86"/>
      <c r="DT82" s="81"/>
      <c r="DU82" s="53"/>
      <c r="DV82" s="54"/>
      <c r="DW82" s="85"/>
      <c r="DX82" s="382"/>
      <c r="DY82" s="379"/>
      <c r="DZ82" s="383"/>
      <c r="EA82" s="385"/>
      <c r="EB82" s="382"/>
      <c r="EC82" s="379"/>
      <c r="ED82" s="383"/>
      <c r="EE82" s="384"/>
      <c r="EF82" s="382"/>
      <c r="EG82" s="379"/>
      <c r="EH82" s="111"/>
      <c r="EI82" s="281"/>
      <c r="EJ82" s="109"/>
      <c r="EK82" s="110"/>
      <c r="EL82" s="121"/>
      <c r="EM82" s="112"/>
      <c r="EN82" s="109"/>
      <c r="EO82" s="110"/>
      <c r="EP82" s="111"/>
      <c r="EQ82" s="112"/>
      <c r="ER82" s="109"/>
      <c r="ES82" s="110"/>
      <c r="ET82" s="111"/>
      <c r="EU82" s="112"/>
      <c r="EV82" s="109"/>
      <c r="EW82" s="110"/>
      <c r="EX82" s="111"/>
      <c r="EY82" s="112"/>
    </row>
    <row r="83" spans="1:156" s="262" customFormat="1" ht="13.8" thickBot="1">
      <c r="A83" s="48" t="s">
        <v>262</v>
      </c>
      <c r="B83" s="49">
        <v>2790</v>
      </c>
      <c r="C83" s="50">
        <v>2793</v>
      </c>
      <c r="D83" s="50"/>
      <c r="E83" s="49" t="s">
        <v>240</v>
      </c>
      <c r="F83" s="51"/>
      <c r="G83" s="52"/>
      <c r="H83" s="641">
        <f t="shared" si="8"/>
        <v>2.2599999999999998</v>
      </c>
      <c r="I83" s="642">
        <f t="shared" si="12"/>
        <v>172</v>
      </c>
      <c r="J83" s="643">
        <f t="shared" si="13"/>
        <v>42134</v>
      </c>
      <c r="K83" s="699">
        <f t="shared" si="14"/>
        <v>9.7037037034169771E-2</v>
      </c>
      <c r="L83" s="646">
        <v>1.56</v>
      </c>
      <c r="M83" s="652">
        <v>14</v>
      </c>
      <c r="N83" s="700">
        <v>44350</v>
      </c>
      <c r="O83" s="701">
        <v>0.684988425928168</v>
      </c>
      <c r="P83" s="646">
        <v>2.0099999999999998</v>
      </c>
      <c r="Q83" s="652">
        <v>118</v>
      </c>
      <c r="R83" s="700">
        <v>43994</v>
      </c>
      <c r="S83" s="701">
        <v>0.66928240740526235</v>
      </c>
      <c r="T83" s="264">
        <v>1.76</v>
      </c>
      <c r="U83" s="450">
        <v>73</v>
      </c>
      <c r="V83" s="54">
        <v>43686</v>
      </c>
      <c r="W83" s="287">
        <v>0.41597222222222224</v>
      </c>
      <c r="X83" s="578">
        <v>1.63</v>
      </c>
      <c r="Y83" s="53">
        <v>55</v>
      </c>
      <c r="Z83" s="54">
        <v>43268</v>
      </c>
      <c r="AA83" s="55">
        <v>0.97953703703387873</v>
      </c>
      <c r="AB83" s="264">
        <v>1.47</v>
      </c>
      <c r="AC83" s="532">
        <v>36</v>
      </c>
      <c r="AD83" s="54">
        <v>42878</v>
      </c>
      <c r="AE83" s="61">
        <v>0.63594907407407408</v>
      </c>
      <c r="AF83" s="357">
        <v>1.71</v>
      </c>
      <c r="AG83" s="59">
        <v>66</v>
      </c>
      <c r="AH83" s="54">
        <v>42477</v>
      </c>
      <c r="AI83" s="358">
        <v>0.38148148148320615</v>
      </c>
      <c r="AJ83" s="206">
        <v>2.2599999999999998</v>
      </c>
      <c r="AK83" s="207">
        <v>172</v>
      </c>
      <c r="AL83" s="208">
        <v>42134</v>
      </c>
      <c r="AM83" s="209">
        <v>9.7037037034169771E-2</v>
      </c>
      <c r="AN83" s="62">
        <v>1.35</v>
      </c>
      <c r="AO83" s="63">
        <v>25</v>
      </c>
      <c r="AP83" s="64">
        <v>41874</v>
      </c>
      <c r="AQ83" s="65" t="s">
        <v>248</v>
      </c>
      <c r="AR83" s="66"/>
      <c r="AS83" s="67"/>
      <c r="AT83" s="68"/>
      <c r="AU83" s="69"/>
      <c r="AV83" s="81"/>
      <c r="AW83" s="53"/>
      <c r="AX83" s="54"/>
      <c r="AY83" s="55"/>
      <c r="AZ83" s="74"/>
      <c r="BA83" s="53"/>
      <c r="BB83" s="54"/>
      <c r="BC83" s="55"/>
      <c r="BD83" s="104"/>
      <c r="BE83" s="105"/>
      <c r="BF83" s="106"/>
      <c r="BG83" s="107"/>
      <c r="BH83" s="81"/>
      <c r="BI83" s="53"/>
      <c r="BJ83" s="54"/>
      <c r="BK83" s="85"/>
      <c r="BL83" s="87"/>
      <c r="BM83" s="176"/>
      <c r="BN83" s="177"/>
      <c r="BO83" s="86"/>
      <c r="BP83" s="81"/>
      <c r="BQ83" s="53"/>
      <c r="BR83" s="54"/>
      <c r="BS83" s="85"/>
      <c r="BT83" s="81"/>
      <c r="BU83" s="53"/>
      <c r="BV83" s="54"/>
      <c r="BW83" s="85"/>
      <c r="BX83" s="87"/>
      <c r="BY83" s="75"/>
      <c r="BZ83" s="56"/>
      <c r="CA83" s="86"/>
      <c r="CB83" s="81"/>
      <c r="CC83" s="53"/>
      <c r="CD83" s="54"/>
      <c r="CE83" s="85"/>
      <c r="CF83" s="87"/>
      <c r="CG83" s="75"/>
      <c r="CH83" s="56"/>
      <c r="CI83" s="86"/>
      <c r="CJ83" s="81"/>
      <c r="CK83" s="53"/>
      <c r="CL83" s="54"/>
      <c r="CM83" s="85"/>
      <c r="CN83" s="81"/>
      <c r="CO83" s="53"/>
      <c r="CP83" s="54"/>
      <c r="CQ83" s="85"/>
      <c r="CR83" s="81"/>
      <c r="CS83" s="53"/>
      <c r="CT83" s="54"/>
      <c r="CU83" s="85"/>
      <c r="CV83" s="81"/>
      <c r="CW83" s="53"/>
      <c r="CX83" s="54"/>
      <c r="CY83" s="85"/>
      <c r="CZ83" s="81"/>
      <c r="DA83" s="53"/>
      <c r="DB83" s="54"/>
      <c r="DC83" s="85"/>
      <c r="DD83" s="87"/>
      <c r="DE83" s="75"/>
      <c r="DF83" s="56"/>
      <c r="DG83" s="86"/>
      <c r="DH83" s="81"/>
      <c r="DI83" s="53"/>
      <c r="DJ83" s="54"/>
      <c r="DK83" s="85"/>
      <c r="DL83" s="87"/>
      <c r="DM83" s="75"/>
      <c r="DN83" s="56"/>
      <c r="DO83" s="86"/>
      <c r="DP83" s="87"/>
      <c r="DQ83" s="75"/>
      <c r="DR83" s="56"/>
      <c r="DS83" s="86"/>
      <c r="DT83" s="81"/>
      <c r="DU83" s="53"/>
      <c r="DV83" s="54"/>
      <c r="DW83" s="85"/>
      <c r="DX83" s="382"/>
      <c r="DY83" s="379"/>
      <c r="DZ83" s="383"/>
      <c r="EA83" s="385"/>
      <c r="EB83" s="382"/>
      <c r="EC83" s="379"/>
      <c r="ED83" s="383"/>
      <c r="EE83" s="384"/>
      <c r="EF83" s="382"/>
      <c r="EG83" s="379"/>
      <c r="EH83" s="111"/>
      <c r="EI83" s="281"/>
      <c r="EJ83" s="109"/>
      <c r="EK83" s="110"/>
      <c r="EL83" s="121"/>
      <c r="EM83" s="112"/>
      <c r="EN83" s="109"/>
      <c r="EO83" s="110"/>
      <c r="EP83" s="111"/>
      <c r="EQ83" s="112"/>
      <c r="ER83" s="109"/>
      <c r="ES83" s="110"/>
      <c r="ET83" s="111"/>
      <c r="EU83" s="112"/>
      <c r="EV83" s="109"/>
      <c r="EW83" s="110"/>
      <c r="EX83" s="111"/>
      <c r="EY83" s="112"/>
    </row>
    <row r="84" spans="1:156" s="262" customFormat="1" ht="13.8" thickBot="1">
      <c r="A84" s="48" t="s">
        <v>263</v>
      </c>
      <c r="B84" s="49">
        <v>2800</v>
      </c>
      <c r="C84" s="50">
        <v>2803</v>
      </c>
      <c r="D84" s="50"/>
      <c r="E84" s="49" t="s">
        <v>239</v>
      </c>
      <c r="F84" s="51">
        <v>40996</v>
      </c>
      <c r="G84" s="52"/>
      <c r="H84" s="641">
        <f t="shared" si="8"/>
        <v>90.7</v>
      </c>
      <c r="I84" s="642">
        <f t="shared" si="12"/>
        <v>106</v>
      </c>
      <c r="J84" s="643">
        <f t="shared" si="13"/>
        <v>41896</v>
      </c>
      <c r="K84" s="699">
        <f t="shared" si="14"/>
        <v>0.54166666666666663</v>
      </c>
      <c r="L84" s="646">
        <v>2.4300000000000002</v>
      </c>
      <c r="M84" s="652">
        <v>20.9</v>
      </c>
      <c r="N84" s="700">
        <v>44319</v>
      </c>
      <c r="O84" s="701">
        <v>0.58333333333575865</v>
      </c>
      <c r="P84" s="646">
        <v>1.98</v>
      </c>
      <c r="Q84" s="652">
        <v>9.5</v>
      </c>
      <c r="R84" s="700">
        <v>43933</v>
      </c>
      <c r="S84" s="701">
        <v>0.75</v>
      </c>
      <c r="T84" s="264">
        <v>3.02</v>
      </c>
      <c r="U84" s="450">
        <v>98</v>
      </c>
      <c r="V84" s="54">
        <v>43686</v>
      </c>
      <c r="W84" s="287">
        <v>4.1666666666666671E-2</v>
      </c>
      <c r="X84" s="578">
        <v>2.76</v>
      </c>
      <c r="Y84" s="53">
        <v>48.6</v>
      </c>
      <c r="Z84" s="54">
        <v>43286</v>
      </c>
      <c r="AA84" s="55">
        <v>0.83333333333575865</v>
      </c>
      <c r="AB84" s="548">
        <v>90.59</v>
      </c>
      <c r="AC84" s="532">
        <v>81</v>
      </c>
      <c r="AD84" s="54">
        <v>42878</v>
      </c>
      <c r="AE84" s="61">
        <v>0.33333333333333331</v>
      </c>
      <c r="AF84" s="397"/>
      <c r="AG84" s="376"/>
      <c r="AH84" s="222" t="s">
        <v>261</v>
      </c>
      <c r="AI84" s="397"/>
      <c r="AJ84" s="58"/>
      <c r="AK84" s="59"/>
      <c r="AL84" s="208" t="s">
        <v>238</v>
      </c>
      <c r="AM84" s="61"/>
      <c r="AN84" s="336">
        <v>90.7</v>
      </c>
      <c r="AO84" s="295">
        <v>106</v>
      </c>
      <c r="AP84" s="160">
        <v>41896</v>
      </c>
      <c r="AQ84" s="297">
        <v>0.54166666666666663</v>
      </c>
      <c r="AR84" s="66"/>
      <c r="AS84" s="67"/>
      <c r="AT84" s="68"/>
      <c r="AU84" s="69"/>
      <c r="AV84" s="81"/>
      <c r="AW84" s="53"/>
      <c r="AX84" s="54"/>
      <c r="AY84" s="55"/>
      <c r="AZ84" s="74"/>
      <c r="BA84" s="53"/>
      <c r="BB84" s="54"/>
      <c r="BC84" s="55"/>
      <c r="BD84" s="104"/>
      <c r="BE84" s="105"/>
      <c r="BF84" s="106"/>
      <c r="BG84" s="107"/>
      <c r="BH84" s="81"/>
      <c r="BI84" s="53"/>
      <c r="BJ84" s="54"/>
      <c r="BK84" s="85"/>
      <c r="BL84" s="87"/>
      <c r="BM84" s="176"/>
      <c r="BN84" s="177"/>
      <c r="BO84" s="86"/>
      <c r="BP84" s="81"/>
      <c r="BQ84" s="53"/>
      <c r="BR84" s="54"/>
      <c r="BS84" s="85"/>
      <c r="BT84" s="81"/>
      <c r="BU84" s="53"/>
      <c r="BV84" s="54"/>
      <c r="BW84" s="85"/>
      <c r="BX84" s="87"/>
      <c r="BY84" s="75"/>
      <c r="BZ84" s="56"/>
      <c r="CA84" s="86"/>
      <c r="CB84" s="81"/>
      <c r="CC84" s="53"/>
      <c r="CD84" s="54"/>
      <c r="CE84" s="85"/>
      <c r="CF84" s="87"/>
      <c r="CG84" s="75"/>
      <c r="CH84" s="56"/>
      <c r="CI84" s="86"/>
      <c r="CJ84" s="81"/>
      <c r="CK84" s="53"/>
      <c r="CL84" s="54"/>
      <c r="CM84" s="85"/>
      <c r="CN84" s="81"/>
      <c r="CO84" s="53"/>
      <c r="CP84" s="54"/>
      <c r="CQ84" s="85"/>
      <c r="CR84" s="81"/>
      <c r="CS84" s="53"/>
      <c r="CT84" s="54"/>
      <c r="CU84" s="85"/>
      <c r="CV84" s="81"/>
      <c r="CW84" s="53"/>
      <c r="CX84" s="54"/>
      <c r="CY84" s="85"/>
      <c r="CZ84" s="81"/>
      <c r="DA84" s="53"/>
      <c r="DB84" s="54"/>
      <c r="DC84" s="85"/>
      <c r="DD84" s="87"/>
      <c r="DE84" s="75"/>
      <c r="DF84" s="56"/>
      <c r="DG84" s="86"/>
      <c r="DH84" s="81"/>
      <c r="DI84" s="53"/>
      <c r="DJ84" s="54"/>
      <c r="DK84" s="85"/>
      <c r="DL84" s="87"/>
      <c r="DM84" s="75"/>
      <c r="DN84" s="56"/>
      <c r="DO84" s="86"/>
      <c r="DP84" s="87"/>
      <c r="DQ84" s="75"/>
      <c r="DR84" s="56"/>
      <c r="DS84" s="86"/>
      <c r="DT84" s="81"/>
      <c r="DU84" s="53"/>
      <c r="DV84" s="54"/>
      <c r="DW84" s="85"/>
      <c r="DX84" s="382"/>
      <c r="DY84" s="379"/>
      <c r="DZ84" s="383"/>
      <c r="EA84" s="385"/>
      <c r="EB84" s="382"/>
      <c r="EC84" s="379"/>
      <c r="ED84" s="383"/>
      <c r="EE84" s="384"/>
      <c r="EF84" s="382"/>
      <c r="EG84" s="379"/>
      <c r="EH84" s="111"/>
      <c r="EI84" s="281"/>
      <c r="EJ84" s="109"/>
      <c r="EK84" s="110"/>
      <c r="EL84" s="121"/>
      <c r="EM84" s="112"/>
      <c r="EN84" s="109"/>
      <c r="EO84" s="110"/>
      <c r="EP84" s="111"/>
      <c r="EQ84" s="112"/>
      <c r="ER84" s="109"/>
      <c r="ES84" s="110"/>
      <c r="ET84" s="111"/>
      <c r="EU84" s="112"/>
      <c r="EV84" s="109"/>
      <c r="EW84" s="110"/>
      <c r="EX84" s="111"/>
      <c r="EY84" s="112"/>
    </row>
    <row r="85" spans="1:156" ht="13.8" thickBot="1">
      <c r="A85" s="48" t="s">
        <v>112</v>
      </c>
      <c r="B85" s="49">
        <v>2810</v>
      </c>
      <c r="C85" s="50">
        <v>2813</v>
      </c>
      <c r="D85" s="50"/>
      <c r="E85" s="49" t="s">
        <v>113</v>
      </c>
      <c r="F85" s="51">
        <v>36034</v>
      </c>
      <c r="G85" s="52" t="s">
        <v>2</v>
      </c>
      <c r="H85" s="641">
        <f t="shared" si="8"/>
        <v>3.05</v>
      </c>
      <c r="I85" s="642">
        <f t="shared" si="12"/>
        <v>267</v>
      </c>
      <c r="J85" s="643">
        <f t="shared" si="13"/>
        <v>44324</v>
      </c>
      <c r="K85" s="699">
        <f t="shared" si="14"/>
        <v>0.12986111111240461</v>
      </c>
      <c r="L85" s="704">
        <v>3.05</v>
      </c>
      <c r="M85" s="705">
        <v>267</v>
      </c>
      <c r="N85" s="706">
        <v>44324</v>
      </c>
      <c r="O85" s="707">
        <v>0.12986111111240461</v>
      </c>
      <c r="P85" s="646">
        <v>2.0299999999999998</v>
      </c>
      <c r="Q85" s="652">
        <v>113</v>
      </c>
      <c r="R85" s="700">
        <v>43954</v>
      </c>
      <c r="S85" s="701">
        <v>0.12013888888759539</v>
      </c>
      <c r="T85" s="264">
        <v>2.41</v>
      </c>
      <c r="U85" s="450">
        <v>166.47</v>
      </c>
      <c r="V85" s="54">
        <v>43580</v>
      </c>
      <c r="W85" s="287">
        <v>0.80625000000000002</v>
      </c>
      <c r="X85" s="573" t="s">
        <v>190</v>
      </c>
      <c r="Y85" s="614" t="s">
        <v>190</v>
      </c>
      <c r="Z85" s="614" t="s">
        <v>190</v>
      </c>
      <c r="AA85" s="363" t="s">
        <v>190</v>
      </c>
      <c r="AB85" s="264">
        <v>0.62</v>
      </c>
      <c r="AC85" s="532">
        <v>7.43</v>
      </c>
      <c r="AD85" s="54">
        <v>42880</v>
      </c>
      <c r="AE85" s="61">
        <v>0.65157407407407408</v>
      </c>
      <c r="AF85" s="357">
        <v>2.19</v>
      </c>
      <c r="AG85" s="59">
        <v>136.86000000000001</v>
      </c>
      <c r="AH85" s="54">
        <v>42498</v>
      </c>
      <c r="AI85" s="358">
        <v>0.24180555555358296</v>
      </c>
      <c r="AJ85" s="58">
        <v>1.9</v>
      </c>
      <c r="AK85" s="59">
        <v>97.45</v>
      </c>
      <c r="AL85" s="60">
        <v>42138</v>
      </c>
      <c r="AM85" s="61">
        <v>4.5439814814017154E-2</v>
      </c>
      <c r="AN85" s="62">
        <v>0.56000000000000005</v>
      </c>
      <c r="AO85" s="63">
        <v>6.07</v>
      </c>
      <c r="AP85" s="64">
        <v>41753</v>
      </c>
      <c r="AQ85" s="65">
        <v>0.30347222222189885</v>
      </c>
      <c r="AR85" s="184">
        <v>0.97</v>
      </c>
      <c r="AS85" s="185">
        <v>20.02</v>
      </c>
      <c r="AT85" s="186">
        <v>41357.088310185187</v>
      </c>
      <c r="AU85" s="187">
        <v>8.8310185186855961E-2</v>
      </c>
      <c r="AV85" s="87">
        <v>0.48</v>
      </c>
      <c r="AW85" s="75">
        <v>4</v>
      </c>
      <c r="AX85" s="56">
        <v>41192</v>
      </c>
      <c r="AY85" s="76">
        <v>0.12430555555555556</v>
      </c>
      <c r="AZ85" s="188">
        <v>0.4</v>
      </c>
      <c r="BA85" s="189">
        <v>3</v>
      </c>
      <c r="BB85" s="190">
        <v>40637</v>
      </c>
      <c r="BC85" s="191">
        <v>0.84583333333333333</v>
      </c>
      <c r="BD85" s="214">
        <v>2.82</v>
      </c>
      <c r="BE85" s="215">
        <v>227</v>
      </c>
      <c r="BF85" s="216">
        <v>40297</v>
      </c>
      <c r="BG85" s="217">
        <v>0.87063657407407413</v>
      </c>
      <c r="BH85" s="149">
        <v>0.57999999999999996</v>
      </c>
      <c r="BI85" s="150">
        <v>5</v>
      </c>
      <c r="BJ85" s="151">
        <v>39910</v>
      </c>
      <c r="BK85" s="152">
        <v>0.17430555555555557</v>
      </c>
      <c r="BL85" s="103">
        <v>0.01</v>
      </c>
      <c r="BM85" s="176">
        <v>0</v>
      </c>
      <c r="BN85" s="177">
        <v>39549</v>
      </c>
      <c r="BO85" s="152">
        <v>0.71180555555555547</v>
      </c>
      <c r="BP85" s="149">
        <v>1.8</v>
      </c>
      <c r="BQ85" s="150">
        <v>34</v>
      </c>
      <c r="BR85" s="151">
        <v>39203</v>
      </c>
      <c r="BS85" s="152">
        <v>8.3333333333333329E-2</v>
      </c>
      <c r="BT85" s="149">
        <v>0.73</v>
      </c>
      <c r="BU85" s="150">
        <v>6</v>
      </c>
      <c r="BV85" s="151">
        <v>38953</v>
      </c>
      <c r="BW85" s="152">
        <v>0.53125</v>
      </c>
      <c r="BX85" s="149">
        <v>1.45</v>
      </c>
      <c r="BY85" s="150">
        <v>70</v>
      </c>
      <c r="BZ85" s="151">
        <v>38484</v>
      </c>
      <c r="CA85" s="152">
        <v>0.38541666666666669</v>
      </c>
      <c r="CB85" s="149">
        <v>1.58</v>
      </c>
      <c r="CC85" s="150">
        <v>0</v>
      </c>
      <c r="CD85" s="151">
        <v>38165</v>
      </c>
      <c r="CE85" s="152">
        <v>0.90486111111111101</v>
      </c>
      <c r="CF85" s="149">
        <v>1.25</v>
      </c>
      <c r="CG85" s="150">
        <v>0</v>
      </c>
      <c r="CH85" s="151">
        <v>37741</v>
      </c>
      <c r="CI85" s="152">
        <v>0.31388888888888888</v>
      </c>
      <c r="CJ85" s="149">
        <v>0.1</v>
      </c>
      <c r="CK85" s="150">
        <v>0</v>
      </c>
      <c r="CL85" s="151">
        <v>37389</v>
      </c>
      <c r="CM85" s="152">
        <v>0.46458333333333335</v>
      </c>
      <c r="CN85" s="200">
        <v>0.8</v>
      </c>
      <c r="CO85" s="189">
        <v>0</v>
      </c>
      <c r="CP85" s="190">
        <v>37021</v>
      </c>
      <c r="CQ85" s="201">
        <v>0.90902777777777777</v>
      </c>
      <c r="CR85" s="200">
        <v>0.7</v>
      </c>
      <c r="CS85" s="189">
        <v>0</v>
      </c>
      <c r="CT85" s="190">
        <v>36770</v>
      </c>
      <c r="CU85" s="201">
        <v>0.76041666666666663</v>
      </c>
      <c r="CV85" s="200">
        <v>2.9</v>
      </c>
      <c r="CW85" s="189">
        <v>0</v>
      </c>
      <c r="CX85" s="190">
        <v>36280</v>
      </c>
      <c r="CY85" s="201">
        <v>0.77500000000000002</v>
      </c>
      <c r="CZ85" s="265"/>
      <c r="DA85" s="266"/>
      <c r="DB85" s="267"/>
      <c r="DC85" s="268"/>
      <c r="DD85" s="265"/>
      <c r="DE85" s="266"/>
      <c r="DF85" s="267"/>
      <c r="DG85" s="268"/>
      <c r="DH85" s="265"/>
      <c r="DI85" s="266"/>
      <c r="DJ85" s="267"/>
      <c r="DK85" s="268"/>
      <c r="DL85" s="265"/>
      <c r="DM85" s="266"/>
      <c r="DN85" s="267"/>
      <c r="DO85" s="268"/>
      <c r="DP85" s="265"/>
      <c r="DQ85" s="266"/>
      <c r="DR85" s="267"/>
      <c r="DS85" s="268"/>
      <c r="DT85" s="265"/>
      <c r="DU85" s="266"/>
      <c r="DV85" s="267"/>
      <c r="DW85" s="268"/>
      <c r="DX85" s="265"/>
      <c r="DY85" s="266"/>
      <c r="DZ85" s="267"/>
      <c r="EA85" s="271"/>
      <c r="EB85" s="265"/>
      <c r="EC85" s="266"/>
      <c r="ED85" s="267"/>
      <c r="EE85" s="268"/>
      <c r="EF85" s="265"/>
      <c r="EG85" s="266"/>
      <c r="EH85" s="96"/>
      <c r="EI85" s="180"/>
      <c r="EJ85" s="94"/>
      <c r="EK85" s="95"/>
      <c r="EL85" s="219"/>
      <c r="EM85" s="97"/>
      <c r="EN85" s="94"/>
      <c r="EO85" s="95"/>
      <c r="EP85" s="96"/>
      <c r="EQ85" s="97"/>
      <c r="ER85" s="94"/>
      <c r="ES85" s="95"/>
      <c r="ET85" s="96"/>
      <c r="EU85" s="97"/>
      <c r="EV85" s="94"/>
      <c r="EW85" s="95"/>
      <c r="EX85" s="96"/>
      <c r="EY85" s="97"/>
      <c r="EZ85" s="47"/>
    </row>
    <row r="86" spans="1:156" s="98" customFormat="1" ht="13.8" thickBot="1">
      <c r="A86" s="48" t="s">
        <v>114</v>
      </c>
      <c r="B86" s="99">
        <v>2820</v>
      </c>
      <c r="C86" s="100">
        <v>2823</v>
      </c>
      <c r="D86" s="100"/>
      <c r="E86" s="99" t="s">
        <v>115</v>
      </c>
      <c r="F86" s="101">
        <v>37721</v>
      </c>
      <c r="G86" s="102" t="s">
        <v>2</v>
      </c>
      <c r="H86" s="641">
        <f t="shared" si="8"/>
        <v>9.06</v>
      </c>
      <c r="I86" s="642">
        <f t="shared" si="12"/>
        <v>1387</v>
      </c>
      <c r="J86" s="643">
        <f t="shared" si="13"/>
        <v>41066</v>
      </c>
      <c r="K86" s="699">
        <f t="shared" si="14"/>
        <v>0.89444444444444438</v>
      </c>
      <c r="L86" s="551"/>
      <c r="M86" s="538"/>
      <c r="N86" s="273"/>
      <c r="O86" s="739"/>
      <c r="P86" s="551"/>
      <c r="Q86" s="538"/>
      <c r="R86" s="273"/>
      <c r="S86" s="640"/>
      <c r="T86" s="592"/>
      <c r="U86" s="593"/>
      <c r="V86" s="593"/>
      <c r="W86" s="609"/>
      <c r="X86" s="585"/>
      <c r="Y86" s="593"/>
      <c r="Z86" s="593"/>
      <c r="AA86" s="594"/>
      <c r="AB86" s="547"/>
      <c r="AC86" s="275"/>
      <c r="AD86" s="275"/>
      <c r="AE86" s="128"/>
      <c r="AF86" s="352"/>
      <c r="AG86" s="286"/>
      <c r="AH86" s="222" t="s">
        <v>261</v>
      </c>
      <c r="AI86" s="352"/>
      <c r="AJ86" s="353"/>
      <c r="AK86" s="286"/>
      <c r="AL86" s="222" t="s">
        <v>238</v>
      </c>
      <c r="AM86" s="55"/>
      <c r="AN86" s="62"/>
      <c r="AO86" s="63"/>
      <c r="AP86" s="64"/>
      <c r="AQ86" s="65"/>
      <c r="AR86" s="184">
        <v>0.09</v>
      </c>
      <c r="AS86" s="185">
        <v>0</v>
      </c>
      <c r="AT86" s="186">
        <v>41365.440150462964</v>
      </c>
      <c r="AU86" s="187">
        <v>0.440150462964084</v>
      </c>
      <c r="AV86" s="158">
        <v>9.06</v>
      </c>
      <c r="AW86" s="159">
        <v>1387</v>
      </c>
      <c r="AX86" s="160">
        <v>41066</v>
      </c>
      <c r="AY86" s="291">
        <v>0.89444444444444438</v>
      </c>
      <c r="AZ86" s="212">
        <v>8.02</v>
      </c>
      <c r="BA86" s="150">
        <v>950</v>
      </c>
      <c r="BB86" s="151">
        <v>40738</v>
      </c>
      <c r="BC86" s="213">
        <v>0.50416666666666665</v>
      </c>
      <c r="BD86" s="214">
        <v>0.88</v>
      </c>
      <c r="BE86" s="215">
        <v>27</v>
      </c>
      <c r="BF86" s="216">
        <v>40292</v>
      </c>
      <c r="BG86" s="217">
        <v>0.1141550925925926</v>
      </c>
      <c r="BH86" s="70" t="s">
        <v>190</v>
      </c>
      <c r="BI86" s="155" t="s">
        <v>190</v>
      </c>
      <c r="BJ86" s="175" t="s">
        <v>190</v>
      </c>
      <c r="BK86" s="157" t="s">
        <v>190</v>
      </c>
      <c r="BL86" s="154" t="s">
        <v>190</v>
      </c>
      <c r="BM86" s="155" t="s">
        <v>190</v>
      </c>
      <c r="BN86" s="175" t="s">
        <v>190</v>
      </c>
      <c r="BO86" s="157" t="s">
        <v>190</v>
      </c>
      <c r="BP86" s="154" t="s">
        <v>190</v>
      </c>
      <c r="BQ86" s="155" t="s">
        <v>190</v>
      </c>
      <c r="BR86" s="175" t="s">
        <v>190</v>
      </c>
      <c r="BS86" s="157" t="s">
        <v>190</v>
      </c>
      <c r="BT86" s="154" t="s">
        <v>190</v>
      </c>
      <c r="BU86" s="155" t="s">
        <v>190</v>
      </c>
      <c r="BV86" s="175" t="s">
        <v>190</v>
      </c>
      <c r="BW86" s="93" t="s">
        <v>190</v>
      </c>
      <c r="BX86" s="149">
        <v>4.41</v>
      </c>
      <c r="BY86" s="150">
        <v>438</v>
      </c>
      <c r="BZ86" s="151">
        <v>38568</v>
      </c>
      <c r="CA86" s="152">
        <v>0.34027777777777773</v>
      </c>
      <c r="CB86" s="87">
        <v>4.57</v>
      </c>
      <c r="CC86" s="71" t="s">
        <v>190</v>
      </c>
      <c r="CD86" s="56">
        <v>38217</v>
      </c>
      <c r="CE86" s="86">
        <v>0.84375</v>
      </c>
      <c r="CF86" s="149">
        <v>3.18</v>
      </c>
      <c r="CG86" s="71" t="s">
        <v>190</v>
      </c>
      <c r="CH86" s="151">
        <v>37863</v>
      </c>
      <c r="CI86" s="152">
        <v>0.98124999999999996</v>
      </c>
      <c r="CJ86" s="94"/>
      <c r="CK86" s="95"/>
      <c r="CL86" s="96"/>
      <c r="CM86" s="97"/>
      <c r="CN86" s="94"/>
      <c r="CO86" s="95"/>
      <c r="CP86" s="96"/>
      <c r="CQ86" s="97"/>
      <c r="CR86" s="94"/>
      <c r="CS86" s="95"/>
      <c r="CT86" s="96"/>
      <c r="CU86" s="97"/>
      <c r="CV86" s="94"/>
      <c r="CW86" s="95"/>
      <c r="CX86" s="96"/>
      <c r="CY86" s="97"/>
      <c r="CZ86" s="94"/>
      <c r="DA86" s="95"/>
      <c r="DB86" s="96"/>
      <c r="DC86" s="97"/>
      <c r="DD86" s="94"/>
      <c r="DE86" s="95"/>
      <c r="DF86" s="96"/>
      <c r="DG86" s="97"/>
      <c r="DH86" s="94"/>
      <c r="DI86" s="95"/>
      <c r="DJ86" s="96"/>
      <c r="DK86" s="97"/>
      <c r="DL86" s="94"/>
      <c r="DM86" s="95"/>
      <c r="DN86" s="96"/>
      <c r="DO86" s="97"/>
      <c r="DP86" s="94"/>
      <c r="DQ86" s="95"/>
      <c r="DR86" s="96"/>
      <c r="DS86" s="97"/>
      <c r="DT86" s="94"/>
      <c r="DU86" s="95"/>
      <c r="DV86" s="96"/>
      <c r="DW86" s="97"/>
      <c r="DX86" s="94"/>
      <c r="DY86" s="95"/>
      <c r="DZ86" s="96"/>
      <c r="EA86" s="235"/>
      <c r="EB86" s="94"/>
      <c r="EC86" s="95"/>
      <c r="ED86" s="96"/>
      <c r="EE86" s="97"/>
      <c r="EF86" s="94"/>
      <c r="EG86" s="95"/>
      <c r="EH86" s="96"/>
      <c r="EI86" s="180"/>
      <c r="EJ86" s="94"/>
      <c r="EK86" s="95"/>
      <c r="EL86" s="219"/>
      <c r="EM86" s="97"/>
      <c r="EN86" s="94"/>
      <c r="EO86" s="95"/>
      <c r="EP86" s="96"/>
      <c r="EQ86" s="97"/>
      <c r="ER86" s="94"/>
      <c r="ES86" s="95"/>
      <c r="ET86" s="96"/>
      <c r="EU86" s="97"/>
      <c r="EV86" s="94"/>
      <c r="EW86" s="95"/>
      <c r="EX86" s="96"/>
      <c r="EY86" s="97"/>
      <c r="EZ86" s="404" t="s">
        <v>227</v>
      </c>
    </row>
    <row r="87" spans="1:156" ht="13.8" thickBot="1">
      <c r="A87" s="48" t="s">
        <v>116</v>
      </c>
      <c r="B87" s="49">
        <v>2830</v>
      </c>
      <c r="C87" s="50">
        <v>2833</v>
      </c>
      <c r="D87" s="50"/>
      <c r="E87" s="49" t="s">
        <v>117</v>
      </c>
      <c r="F87" s="51">
        <v>35957</v>
      </c>
      <c r="G87" s="52" t="s">
        <v>2</v>
      </c>
      <c r="H87" s="641">
        <f t="shared" si="8"/>
        <v>7.16</v>
      </c>
      <c r="I87" s="642" t="str">
        <f t="shared" ref="I87" si="15">INDEX(P87:EY87,1,(MATCH(MAX(P87,T87,X87,AB87,AF87,AJ87,AN87,AR87,AV87,AZ87,BD87,BH87,BL87,BP87,BT87,BX87,CB87,CF87,CJ87,CN87,CR87,CV87,CZ87,DD87,DH87,DL87,DP87,DT87,DX87,EB87,EF87,EN87,ER87,EV87),P87:EY87,0)+1))</f>
        <v>&gt;2,000 est</v>
      </c>
      <c r="J87" s="643">
        <f t="shared" si="13"/>
        <v>37495</v>
      </c>
      <c r="K87" s="699">
        <f t="shared" si="14"/>
        <v>0.18472222222222223</v>
      </c>
      <c r="L87" s="551"/>
      <c r="M87" s="538"/>
      <c r="N87" s="273"/>
      <c r="O87" s="739"/>
      <c r="P87" s="551"/>
      <c r="Q87" s="538"/>
      <c r="R87" s="273"/>
      <c r="S87" s="640"/>
      <c r="T87" s="592"/>
      <c r="U87" s="593"/>
      <c r="V87" s="593"/>
      <c r="W87" s="609"/>
      <c r="X87" s="585"/>
      <c r="Y87" s="593"/>
      <c r="Z87" s="593"/>
      <c r="AA87" s="594"/>
      <c r="AB87" s="547"/>
      <c r="AC87" s="275"/>
      <c r="AD87" s="275"/>
      <c r="AE87" s="128"/>
      <c r="AF87" s="698"/>
      <c r="AG87" s="696"/>
      <c r="AH87" s="275"/>
      <c r="AI87" s="274"/>
      <c r="AJ87" s="123"/>
      <c r="AK87" s="117"/>
      <c r="AL87" s="117"/>
      <c r="AM87" s="124"/>
      <c r="AN87" s="109"/>
      <c r="AO87" s="117"/>
      <c r="AP87" s="117"/>
      <c r="AQ87" s="125"/>
      <c r="AR87" s="123"/>
      <c r="AS87" s="109"/>
      <c r="AT87" s="109"/>
      <c r="AU87" s="126"/>
      <c r="AV87" s="109"/>
      <c r="AW87" s="118"/>
      <c r="AX87" s="280"/>
      <c r="AY87" s="128"/>
      <c r="AZ87" s="109"/>
      <c r="BA87" s="118"/>
      <c r="BB87" s="280"/>
      <c r="BC87" s="128"/>
      <c r="BD87" s="109"/>
      <c r="BE87" s="118"/>
      <c r="BF87" s="280"/>
      <c r="BG87" s="128"/>
      <c r="BH87" s="337"/>
      <c r="BI87" s="320"/>
      <c r="BJ87" s="405"/>
      <c r="BK87" s="339"/>
      <c r="BL87" s="117"/>
      <c r="BM87" s="118"/>
      <c r="BN87" s="280"/>
      <c r="BO87" s="144"/>
      <c r="BP87" s="74"/>
      <c r="BQ87" s="82"/>
      <c r="BR87" s="83"/>
      <c r="BS87" s="201"/>
      <c r="BT87" s="81"/>
      <c r="BU87" s="82"/>
      <c r="BV87" s="83"/>
      <c r="BW87" s="85"/>
      <c r="BX87" s="81"/>
      <c r="BY87" s="82"/>
      <c r="BZ87" s="264"/>
      <c r="CA87" s="85"/>
      <c r="CB87" s="81">
        <v>5.3</v>
      </c>
      <c r="CC87" s="53">
        <v>0</v>
      </c>
      <c r="CD87" s="54">
        <v>38203</v>
      </c>
      <c r="CE87" s="85">
        <v>0.89027777777777783</v>
      </c>
      <c r="CF87" s="200">
        <v>4.4000000000000004</v>
      </c>
      <c r="CG87" s="189">
        <v>0</v>
      </c>
      <c r="CH87" s="190">
        <v>37736</v>
      </c>
      <c r="CI87" s="201">
        <v>0.84375</v>
      </c>
      <c r="CJ87" s="276">
        <v>7.16</v>
      </c>
      <c r="CK87" s="277" t="s">
        <v>226</v>
      </c>
      <c r="CL87" s="278">
        <v>37495</v>
      </c>
      <c r="CM87" s="279">
        <v>0.18472222222222223</v>
      </c>
      <c r="CN87" s="200">
        <v>2.2999999999999998</v>
      </c>
      <c r="CO87" s="189">
        <v>0</v>
      </c>
      <c r="CP87" s="190">
        <v>37017</v>
      </c>
      <c r="CQ87" s="201">
        <v>2.2222222222222223E-2</v>
      </c>
      <c r="CR87" s="200">
        <v>1.1000000000000001</v>
      </c>
      <c r="CS87" s="189">
        <v>0</v>
      </c>
      <c r="CT87" s="190">
        <v>36620</v>
      </c>
      <c r="CU87" s="201">
        <v>0.97916666666666663</v>
      </c>
      <c r="CV87" s="200">
        <v>5.2</v>
      </c>
      <c r="CW87" s="189">
        <v>0</v>
      </c>
      <c r="CX87" s="190">
        <v>36280</v>
      </c>
      <c r="CY87" s="201">
        <v>0.87916666666666676</v>
      </c>
      <c r="CZ87" s="200">
        <v>3.12</v>
      </c>
      <c r="DA87" s="189">
        <v>0</v>
      </c>
      <c r="DB87" s="190">
        <v>36016</v>
      </c>
      <c r="DC87" s="201">
        <v>0.9604166666666667</v>
      </c>
      <c r="DD87" s="265"/>
      <c r="DE87" s="266"/>
      <c r="DF87" s="267"/>
      <c r="DG87" s="268"/>
      <c r="DH87" s="265"/>
      <c r="DI87" s="266"/>
      <c r="DJ87" s="267"/>
      <c r="DK87" s="268"/>
      <c r="DL87" s="265"/>
      <c r="DM87" s="266"/>
      <c r="DN87" s="267"/>
      <c r="DO87" s="268"/>
      <c r="DP87" s="265"/>
      <c r="DQ87" s="266"/>
      <c r="DR87" s="267"/>
      <c r="DS87" s="268"/>
      <c r="DT87" s="265"/>
      <c r="DU87" s="266"/>
      <c r="DV87" s="267"/>
      <c r="DW87" s="268"/>
      <c r="DX87" s="265"/>
      <c r="DY87" s="266"/>
      <c r="DZ87" s="267"/>
      <c r="EA87" s="271"/>
      <c r="EB87" s="265"/>
      <c r="EC87" s="266"/>
      <c r="ED87" s="267"/>
      <c r="EE87" s="268"/>
      <c r="EF87" s="265"/>
      <c r="EG87" s="266"/>
      <c r="EH87" s="96"/>
      <c r="EI87" s="180"/>
      <c r="EJ87" s="94"/>
      <c r="EK87" s="95"/>
      <c r="EL87" s="219"/>
      <c r="EM87" s="97"/>
      <c r="EN87" s="94"/>
      <c r="EO87" s="95"/>
      <c r="EP87" s="96"/>
      <c r="EQ87" s="97"/>
      <c r="ER87" s="94"/>
      <c r="ES87" s="95"/>
      <c r="ET87" s="96"/>
      <c r="EU87" s="97"/>
      <c r="EV87" s="94"/>
      <c r="EW87" s="95"/>
      <c r="EX87" s="96"/>
      <c r="EY87" s="97"/>
      <c r="EZ87" s="47"/>
    </row>
    <row r="88" spans="1:156" ht="13.8" thickBot="1">
      <c r="A88" s="263" t="s">
        <v>118</v>
      </c>
      <c r="B88" s="282">
        <v>2840</v>
      </c>
      <c r="C88" s="283">
        <v>2843</v>
      </c>
      <c r="D88" s="283"/>
      <c r="E88" s="282" t="s">
        <v>119</v>
      </c>
      <c r="F88" s="51">
        <v>37951</v>
      </c>
      <c r="G88" s="284" t="s">
        <v>2</v>
      </c>
      <c r="H88" s="641">
        <f t="shared" si="8"/>
        <v>7.24</v>
      </c>
      <c r="I88" s="642">
        <f t="shared" ref="I88:I109" si="16">INDEX(L88:EY88,1,(MATCH(MAX(L88,P88,T88,X88,AB88,AF88,AJ88,AN88,AR88,AV88,AZ88,BD88,BH88,BL88,BP88,BT88,BX88,CB88,CF88,CJ88,CN88,CR88,CV88,CZ88,DD88,DH88,DL88,DP88,DT88,DX88,EB88,EF88,EN88,ER88,EV88),L88:EY88,0)+1))</f>
        <v>1633</v>
      </c>
      <c r="J88" s="643">
        <f t="shared" si="13"/>
        <v>41066</v>
      </c>
      <c r="K88" s="699">
        <f t="shared" si="14"/>
        <v>0.88194444444444453</v>
      </c>
      <c r="L88" s="646">
        <v>1.79</v>
      </c>
      <c r="M88" s="652">
        <v>12</v>
      </c>
      <c r="N88" s="700">
        <v>44372</v>
      </c>
      <c r="O88" s="701">
        <v>0.75</v>
      </c>
      <c r="P88" s="646">
        <v>1.04</v>
      </c>
      <c r="Q88" s="652">
        <v>14</v>
      </c>
      <c r="R88" s="700">
        <v>43975</v>
      </c>
      <c r="S88" s="701">
        <v>0.83333333333575865</v>
      </c>
      <c r="T88" s="264">
        <v>1</v>
      </c>
      <c r="U88" s="450">
        <v>13</v>
      </c>
      <c r="V88" s="54">
        <v>43667</v>
      </c>
      <c r="W88" s="287">
        <v>0.95833333333333337</v>
      </c>
      <c r="X88" s="578">
        <v>1.49</v>
      </c>
      <c r="Y88" s="53">
        <v>35</v>
      </c>
      <c r="Z88" s="54">
        <v>43268</v>
      </c>
      <c r="AA88" s="55">
        <v>0.72120370370248565</v>
      </c>
      <c r="AB88" s="264">
        <v>1.31</v>
      </c>
      <c r="AC88" s="532">
        <v>25</v>
      </c>
      <c r="AD88" s="54">
        <v>42962</v>
      </c>
      <c r="AE88" s="61">
        <v>0.74064814814814817</v>
      </c>
      <c r="AF88" s="357">
        <v>5.23</v>
      </c>
      <c r="AG88" s="59">
        <v>980</v>
      </c>
      <c r="AH88" s="54">
        <v>42534</v>
      </c>
      <c r="AI88" s="358">
        <v>0.86194444444117835</v>
      </c>
      <c r="AJ88" s="58">
        <v>3.96</v>
      </c>
      <c r="AK88" s="59">
        <v>412</v>
      </c>
      <c r="AL88" s="60">
        <v>42166</v>
      </c>
      <c r="AM88" s="61">
        <v>0.78445601851854008</v>
      </c>
      <c r="AN88" s="62">
        <v>2.12</v>
      </c>
      <c r="AO88" s="63">
        <v>85</v>
      </c>
      <c r="AP88" s="64">
        <v>41814</v>
      </c>
      <c r="AQ88" s="65">
        <v>0.90597222222277196</v>
      </c>
      <c r="AR88" s="184">
        <v>3.64</v>
      </c>
      <c r="AS88" s="185">
        <v>329</v>
      </c>
      <c r="AT88" s="186">
        <v>41531.698888888888</v>
      </c>
      <c r="AU88" s="187">
        <v>0.69888888888817746</v>
      </c>
      <c r="AV88" s="158">
        <v>7.24</v>
      </c>
      <c r="AW88" s="159">
        <v>1633</v>
      </c>
      <c r="AX88" s="160">
        <v>41066</v>
      </c>
      <c r="AY88" s="291">
        <v>0.88194444444444453</v>
      </c>
      <c r="AZ88" s="74">
        <v>3.4</v>
      </c>
      <c r="BA88" s="53">
        <v>218</v>
      </c>
      <c r="BB88" s="54">
        <v>40737</v>
      </c>
      <c r="BC88" s="55">
        <v>0.9784722222222223</v>
      </c>
      <c r="BD88" s="104">
        <v>1.18</v>
      </c>
      <c r="BE88" s="105">
        <v>8</v>
      </c>
      <c r="BF88" s="106">
        <v>40363</v>
      </c>
      <c r="BG88" s="107">
        <v>0.98819444444444438</v>
      </c>
      <c r="BH88" s="81">
        <v>2.4300000000000002</v>
      </c>
      <c r="BI88" s="53">
        <v>88</v>
      </c>
      <c r="BJ88" s="54">
        <v>39987</v>
      </c>
      <c r="BK88" s="85">
        <v>0.72222222222222221</v>
      </c>
      <c r="BL88" s="149">
        <v>2.17</v>
      </c>
      <c r="BM88" s="150">
        <v>61</v>
      </c>
      <c r="BN88" s="151">
        <v>39676</v>
      </c>
      <c r="BO88" s="152">
        <v>0.5444444444444444</v>
      </c>
      <c r="BP88" s="200">
        <v>1.5</v>
      </c>
      <c r="BQ88" s="189">
        <v>16</v>
      </c>
      <c r="BR88" s="190">
        <v>39196</v>
      </c>
      <c r="BS88" s="201">
        <v>0.41875000000000001</v>
      </c>
      <c r="BT88" s="200">
        <v>1.3</v>
      </c>
      <c r="BU88" s="189">
        <v>11</v>
      </c>
      <c r="BV88" s="190">
        <v>38930</v>
      </c>
      <c r="BW88" s="201">
        <v>0.81597222222222221</v>
      </c>
      <c r="BX88" s="149">
        <v>1.3</v>
      </c>
      <c r="BY88" s="150">
        <v>17</v>
      </c>
      <c r="BZ88" s="151">
        <v>38515</v>
      </c>
      <c r="CA88" s="152">
        <v>0.51944444444444449</v>
      </c>
      <c r="CB88" s="200">
        <v>2.29</v>
      </c>
      <c r="CC88" s="189">
        <v>0</v>
      </c>
      <c r="CD88" s="190">
        <v>38217</v>
      </c>
      <c r="CE88" s="201">
        <v>0.90347222222222223</v>
      </c>
      <c r="CF88" s="337"/>
      <c r="CG88" s="320"/>
      <c r="CH88" s="338"/>
      <c r="CI88" s="339"/>
      <c r="CJ88" s="337"/>
      <c r="CK88" s="320"/>
      <c r="CL88" s="338"/>
      <c r="CM88" s="339"/>
      <c r="CN88" s="337"/>
      <c r="CO88" s="320"/>
      <c r="CP88" s="338"/>
      <c r="CQ88" s="339"/>
      <c r="CR88" s="337"/>
      <c r="CS88" s="320"/>
      <c r="CT88" s="338"/>
      <c r="CU88" s="339"/>
      <c r="CV88" s="337"/>
      <c r="CW88" s="320"/>
      <c r="CX88" s="338"/>
      <c r="CY88" s="339"/>
      <c r="CZ88" s="337"/>
      <c r="DA88" s="320"/>
      <c r="DB88" s="338"/>
      <c r="DC88" s="339"/>
      <c r="DD88" s="337"/>
      <c r="DE88" s="320"/>
      <c r="DF88" s="338"/>
      <c r="DG88" s="339"/>
      <c r="DH88" s="337"/>
      <c r="DI88" s="320"/>
      <c r="DJ88" s="338"/>
      <c r="DK88" s="339"/>
      <c r="DL88" s="337"/>
      <c r="DM88" s="320"/>
      <c r="DN88" s="338"/>
      <c r="DO88" s="339"/>
      <c r="DP88" s="117"/>
      <c r="DQ88" s="118"/>
      <c r="DR88" s="119"/>
      <c r="DS88" s="144"/>
      <c r="DT88" s="117"/>
      <c r="DU88" s="118"/>
      <c r="DV88" s="119"/>
      <c r="DW88" s="144"/>
      <c r="DX88" s="117"/>
      <c r="DY88" s="118"/>
      <c r="DZ88" s="119"/>
      <c r="EA88" s="131"/>
      <c r="EB88" s="109"/>
      <c r="EC88" s="118"/>
      <c r="ED88" s="119"/>
      <c r="EE88" s="144"/>
      <c r="EF88" s="117"/>
      <c r="EG88" s="118"/>
      <c r="EH88" s="119"/>
      <c r="EI88" s="144"/>
      <c r="EJ88" s="94"/>
      <c r="EK88" s="95"/>
      <c r="EL88" s="219"/>
      <c r="EM88" s="97"/>
      <c r="EN88" s="94"/>
      <c r="EO88" s="95"/>
      <c r="EP88" s="96"/>
      <c r="EQ88" s="97"/>
      <c r="ER88" s="94"/>
      <c r="ES88" s="95"/>
      <c r="ET88" s="96"/>
      <c r="EU88" s="97"/>
      <c r="EV88" s="94"/>
      <c r="EW88" s="95"/>
      <c r="EX88" s="96"/>
      <c r="EY88" s="97"/>
      <c r="EZ88" s="47"/>
    </row>
    <row r="89" spans="1:156" ht="13.8" thickBot="1">
      <c r="A89" s="263" t="s">
        <v>207</v>
      </c>
      <c r="B89" s="282">
        <v>2850</v>
      </c>
      <c r="C89" s="283">
        <v>2853</v>
      </c>
      <c r="D89" s="283"/>
      <c r="E89" s="293" t="s">
        <v>197</v>
      </c>
      <c r="F89" s="101">
        <v>40710</v>
      </c>
      <c r="G89" s="284" t="s">
        <v>2</v>
      </c>
      <c r="H89" s="641">
        <f t="shared" si="8"/>
        <v>6.82</v>
      </c>
      <c r="I89" s="642">
        <f t="shared" si="16"/>
        <v>895</v>
      </c>
      <c r="J89" s="643">
        <f t="shared" si="13"/>
        <v>39966</v>
      </c>
      <c r="K89" s="699">
        <f t="shared" si="14"/>
        <v>2.8472222222222222E-2</v>
      </c>
      <c r="L89" s="646">
        <v>0.89</v>
      </c>
      <c r="M89" s="652">
        <v>2</v>
      </c>
      <c r="N89" s="700">
        <v>44399</v>
      </c>
      <c r="O89" s="701">
        <v>0.87596064814715646</v>
      </c>
      <c r="P89" s="646">
        <v>0.56999999999999995</v>
      </c>
      <c r="Q89" s="652">
        <v>0</v>
      </c>
      <c r="R89" s="700">
        <v>44059</v>
      </c>
      <c r="S89" s="701">
        <v>0.60144675926130731</v>
      </c>
      <c r="T89" s="264">
        <v>0.26</v>
      </c>
      <c r="U89" s="450">
        <v>0</v>
      </c>
      <c r="V89" s="54">
        <v>43566</v>
      </c>
      <c r="W89" s="287">
        <v>0.67152777777777783</v>
      </c>
      <c r="X89" s="578">
        <v>0.87</v>
      </c>
      <c r="Y89" s="53">
        <v>2.0099999999999998</v>
      </c>
      <c r="Z89" s="54">
        <v>43298</v>
      </c>
      <c r="AA89" s="55">
        <v>0.78659722222073469</v>
      </c>
      <c r="AB89" s="264">
        <v>1.27</v>
      </c>
      <c r="AC89" s="532">
        <v>10.96</v>
      </c>
      <c r="AD89" s="54">
        <v>42942</v>
      </c>
      <c r="AE89" s="61">
        <v>0.96472222222222215</v>
      </c>
      <c r="AF89" s="357">
        <v>4.1100000000000003</v>
      </c>
      <c r="AG89" s="59">
        <v>262.12</v>
      </c>
      <c r="AH89" s="54">
        <v>42534</v>
      </c>
      <c r="AI89" s="358">
        <v>0.79724537036963739</v>
      </c>
      <c r="AJ89" s="58">
        <v>4.8499999999999996</v>
      </c>
      <c r="AK89" s="59">
        <v>373</v>
      </c>
      <c r="AL89" s="60">
        <v>42134</v>
      </c>
      <c r="AM89" s="61">
        <v>0.10210648148495238</v>
      </c>
      <c r="AN89" s="62">
        <v>0.65</v>
      </c>
      <c r="AO89" s="63">
        <v>0.57999999999999996</v>
      </c>
      <c r="AP89" s="64">
        <v>41912</v>
      </c>
      <c r="AQ89" s="65">
        <v>0.25622685185226146</v>
      </c>
      <c r="AR89" s="184">
        <v>0.42</v>
      </c>
      <c r="AS89" s="185">
        <v>0.03</v>
      </c>
      <c r="AT89" s="186">
        <v>41381.79173611111</v>
      </c>
      <c r="AU89" s="187">
        <v>0.79173611111036735</v>
      </c>
      <c r="AV89" s="307"/>
      <c r="AW89" s="308"/>
      <c r="AX89" s="309"/>
      <c r="AY89" s="310"/>
      <c r="AZ89" s="188">
        <v>1.08</v>
      </c>
      <c r="BA89" s="189">
        <v>68</v>
      </c>
      <c r="BB89" s="190">
        <v>40739</v>
      </c>
      <c r="BC89" s="191">
        <v>0.27291666666666664</v>
      </c>
      <c r="BD89" s="104">
        <v>2.41</v>
      </c>
      <c r="BE89" s="105">
        <v>86</v>
      </c>
      <c r="BF89" s="106">
        <v>40389</v>
      </c>
      <c r="BG89" s="107">
        <v>0.90208333333333324</v>
      </c>
      <c r="BH89" s="276">
        <v>6.82</v>
      </c>
      <c r="BI89" s="159">
        <v>895</v>
      </c>
      <c r="BJ89" s="278">
        <v>39966</v>
      </c>
      <c r="BK89" s="406">
        <v>2.8472222222222222E-2</v>
      </c>
      <c r="BL89" s="153">
        <v>2.94</v>
      </c>
      <c r="BM89" s="150">
        <v>128</v>
      </c>
      <c r="BN89" s="151">
        <v>39676</v>
      </c>
      <c r="BO89" s="152">
        <v>0.76874999999999993</v>
      </c>
      <c r="BP89" s="94"/>
      <c r="BQ89" s="95"/>
      <c r="BR89" s="130"/>
      <c r="BS89" s="144"/>
      <c r="BT89" s="94"/>
      <c r="BU89" s="95"/>
      <c r="BV89" s="130"/>
      <c r="BW89" s="144"/>
      <c r="BX89" s="94"/>
      <c r="BY89" s="95"/>
      <c r="BZ89" s="130"/>
      <c r="CA89" s="144"/>
      <c r="CB89" s="94"/>
      <c r="CC89" s="95"/>
      <c r="CD89" s="130"/>
      <c r="CE89" s="144"/>
      <c r="CF89" s="337"/>
      <c r="CG89" s="320"/>
      <c r="CH89" s="338"/>
      <c r="CI89" s="339"/>
      <c r="CJ89" s="337"/>
      <c r="CK89" s="320"/>
      <c r="CL89" s="338"/>
      <c r="CM89" s="339"/>
      <c r="CN89" s="337"/>
      <c r="CO89" s="320"/>
      <c r="CP89" s="338"/>
      <c r="CQ89" s="339"/>
      <c r="CR89" s="337"/>
      <c r="CS89" s="320"/>
      <c r="CT89" s="338"/>
      <c r="CU89" s="339"/>
      <c r="CV89" s="337"/>
      <c r="CW89" s="320"/>
      <c r="CX89" s="338"/>
      <c r="CY89" s="339"/>
      <c r="CZ89" s="337"/>
      <c r="DA89" s="320"/>
      <c r="DB89" s="338"/>
      <c r="DC89" s="339"/>
      <c r="DD89" s="337"/>
      <c r="DE89" s="320"/>
      <c r="DF89" s="338"/>
      <c r="DG89" s="339"/>
      <c r="DH89" s="337"/>
      <c r="DI89" s="320"/>
      <c r="DJ89" s="338"/>
      <c r="DK89" s="339"/>
      <c r="DL89" s="337"/>
      <c r="DM89" s="320"/>
      <c r="DN89" s="338"/>
      <c r="DO89" s="339"/>
      <c r="DP89" s="117"/>
      <c r="DQ89" s="118"/>
      <c r="DR89" s="119"/>
      <c r="DS89" s="144"/>
      <c r="DT89" s="117"/>
      <c r="DU89" s="118"/>
      <c r="DV89" s="119"/>
      <c r="DW89" s="144"/>
      <c r="DX89" s="117"/>
      <c r="DY89" s="118"/>
      <c r="DZ89" s="119"/>
      <c r="EA89" s="131"/>
      <c r="EB89" s="109"/>
      <c r="EC89" s="118"/>
      <c r="ED89" s="119"/>
      <c r="EE89" s="144"/>
      <c r="EF89" s="117"/>
      <c r="EG89" s="118"/>
      <c r="EH89" s="119"/>
      <c r="EI89" s="144"/>
      <c r="EJ89" s="94"/>
      <c r="EK89" s="95"/>
      <c r="EL89" s="219"/>
      <c r="EM89" s="97"/>
      <c r="EN89" s="94"/>
      <c r="EO89" s="95"/>
      <c r="EP89" s="96"/>
      <c r="EQ89" s="97"/>
      <c r="ER89" s="94"/>
      <c r="ES89" s="95"/>
      <c r="ET89" s="96"/>
      <c r="EU89" s="97"/>
      <c r="EV89" s="94"/>
      <c r="EW89" s="95"/>
      <c r="EX89" s="96"/>
      <c r="EY89" s="97"/>
      <c r="EZ89" s="47"/>
    </row>
    <row r="90" spans="1:156" ht="13.8" thickBot="1">
      <c r="A90" s="263" t="s">
        <v>208</v>
      </c>
      <c r="B90" s="282">
        <v>2860</v>
      </c>
      <c r="C90" s="283">
        <v>2863</v>
      </c>
      <c r="D90" s="283"/>
      <c r="E90" s="293" t="s">
        <v>198</v>
      </c>
      <c r="F90" s="51">
        <v>39981</v>
      </c>
      <c r="G90" s="284" t="s">
        <v>2</v>
      </c>
      <c r="H90" s="641">
        <f t="shared" si="8"/>
        <v>5.05</v>
      </c>
      <c r="I90" s="642">
        <f t="shared" si="16"/>
        <v>4095</v>
      </c>
      <c r="J90" s="643">
        <f t="shared" si="13"/>
        <v>41066</v>
      </c>
      <c r="K90" s="699">
        <f t="shared" si="14"/>
        <v>0.92569444444444438</v>
      </c>
      <c r="L90" s="646">
        <v>1.1299999999999999</v>
      </c>
      <c r="M90" s="652">
        <v>61</v>
      </c>
      <c r="N90" s="700">
        <v>44307</v>
      </c>
      <c r="O90" s="701">
        <v>0.44548611110803904</v>
      </c>
      <c r="P90" s="646">
        <v>0.83</v>
      </c>
      <c r="Q90" s="652">
        <v>24</v>
      </c>
      <c r="R90" s="700">
        <v>44008</v>
      </c>
      <c r="S90" s="701">
        <v>0.62912037037312984</v>
      </c>
      <c r="T90" s="264">
        <v>1.32</v>
      </c>
      <c r="U90" s="450">
        <v>94</v>
      </c>
      <c r="V90" s="54">
        <v>43558</v>
      </c>
      <c r="W90" s="287">
        <v>0.83263888888888893</v>
      </c>
      <c r="X90" s="578">
        <v>1.06</v>
      </c>
      <c r="Y90" s="53">
        <v>51</v>
      </c>
      <c r="Z90" s="54">
        <v>43307</v>
      </c>
      <c r="AA90" s="55">
        <v>0.50986111110978527</v>
      </c>
      <c r="AB90" s="264">
        <v>1.1299999999999999</v>
      </c>
      <c r="AC90" s="532">
        <v>61</v>
      </c>
      <c r="AD90" s="54">
        <v>42943</v>
      </c>
      <c r="AE90" s="61">
        <v>0.28454861111111113</v>
      </c>
      <c r="AF90" s="357">
        <v>1.92</v>
      </c>
      <c r="AG90" s="59">
        <v>247</v>
      </c>
      <c r="AH90" s="54">
        <v>42535</v>
      </c>
      <c r="AI90" s="358">
        <v>2.3692129630944692E-2</v>
      </c>
      <c r="AJ90" s="58">
        <v>2.92</v>
      </c>
      <c r="AK90" s="59">
        <v>618</v>
      </c>
      <c r="AL90" s="60">
        <v>42167</v>
      </c>
      <c r="AM90" s="61">
        <v>0.38895833333663177</v>
      </c>
      <c r="AN90" s="62">
        <v>0.64</v>
      </c>
      <c r="AO90" s="63">
        <v>11</v>
      </c>
      <c r="AP90" s="64">
        <v>41876</v>
      </c>
      <c r="AQ90" s="65">
        <v>0.70979166666802485</v>
      </c>
      <c r="AR90" s="184">
        <v>2.78</v>
      </c>
      <c r="AS90" s="185">
        <v>546</v>
      </c>
      <c r="AT90" s="186">
        <v>41531.681400462963</v>
      </c>
      <c r="AU90" s="187">
        <v>0.68140046296321088</v>
      </c>
      <c r="AV90" s="158">
        <v>5.05</v>
      </c>
      <c r="AW90" s="159">
        <v>4095</v>
      </c>
      <c r="AX90" s="160">
        <v>41066</v>
      </c>
      <c r="AY90" s="291">
        <v>0.92569444444444438</v>
      </c>
      <c r="AZ90" s="188">
        <v>0.72</v>
      </c>
      <c r="BA90" s="189">
        <v>94</v>
      </c>
      <c r="BB90" s="190">
        <v>40658</v>
      </c>
      <c r="BC90" s="191">
        <v>0.4381944444444445</v>
      </c>
      <c r="BD90" s="104">
        <v>2.41</v>
      </c>
      <c r="BE90" s="105">
        <v>667</v>
      </c>
      <c r="BF90" s="106">
        <v>40389</v>
      </c>
      <c r="BG90" s="107">
        <v>0.90208333333333324</v>
      </c>
      <c r="BH90" s="109"/>
      <c r="BI90" s="109"/>
      <c r="BJ90" s="109"/>
      <c r="BK90" s="122"/>
      <c r="BL90" s="407"/>
      <c r="BM90" s="110"/>
      <c r="BN90" s="127"/>
      <c r="BO90" s="120"/>
      <c r="BP90" s="94"/>
      <c r="BQ90" s="95"/>
      <c r="BR90" s="130"/>
      <c r="BS90" s="144"/>
      <c r="BT90" s="94"/>
      <c r="BU90" s="95"/>
      <c r="BV90" s="130"/>
      <c r="BW90" s="144"/>
      <c r="BX90" s="94"/>
      <c r="BY90" s="95"/>
      <c r="BZ90" s="130"/>
      <c r="CA90" s="144"/>
      <c r="CB90" s="94"/>
      <c r="CC90" s="95"/>
      <c r="CD90" s="130"/>
      <c r="CE90" s="144"/>
      <c r="CF90" s="337"/>
      <c r="CG90" s="320"/>
      <c r="CH90" s="338"/>
      <c r="CI90" s="339"/>
      <c r="CJ90" s="337"/>
      <c r="CK90" s="320"/>
      <c r="CL90" s="338"/>
      <c r="CM90" s="339"/>
      <c r="CN90" s="337"/>
      <c r="CO90" s="320"/>
      <c r="CP90" s="338"/>
      <c r="CQ90" s="339"/>
      <c r="CR90" s="337"/>
      <c r="CS90" s="320"/>
      <c r="CT90" s="338"/>
      <c r="CU90" s="339"/>
      <c r="CV90" s="337"/>
      <c r="CW90" s="320"/>
      <c r="CX90" s="338"/>
      <c r="CY90" s="339"/>
      <c r="CZ90" s="337"/>
      <c r="DA90" s="320"/>
      <c r="DB90" s="338"/>
      <c r="DC90" s="339"/>
      <c r="DD90" s="337"/>
      <c r="DE90" s="320"/>
      <c r="DF90" s="338"/>
      <c r="DG90" s="339"/>
      <c r="DH90" s="337"/>
      <c r="DI90" s="320"/>
      <c r="DJ90" s="338"/>
      <c r="DK90" s="339"/>
      <c r="DL90" s="337"/>
      <c r="DM90" s="320"/>
      <c r="DN90" s="338"/>
      <c r="DO90" s="339"/>
      <c r="DP90" s="117"/>
      <c r="DQ90" s="118"/>
      <c r="DR90" s="119"/>
      <c r="DS90" s="144"/>
      <c r="DT90" s="117"/>
      <c r="DU90" s="118"/>
      <c r="DV90" s="119"/>
      <c r="DW90" s="144"/>
      <c r="DX90" s="117"/>
      <c r="DY90" s="118"/>
      <c r="DZ90" s="119"/>
      <c r="EA90" s="131"/>
      <c r="EB90" s="109"/>
      <c r="EC90" s="118"/>
      <c r="ED90" s="119"/>
      <c r="EE90" s="144"/>
      <c r="EF90" s="117"/>
      <c r="EG90" s="118"/>
      <c r="EH90" s="119"/>
      <c r="EI90" s="144"/>
      <c r="EJ90" s="94"/>
      <c r="EK90" s="95"/>
      <c r="EL90" s="219"/>
      <c r="EM90" s="97"/>
      <c r="EN90" s="94"/>
      <c r="EO90" s="95"/>
      <c r="EP90" s="96"/>
      <c r="EQ90" s="97"/>
      <c r="ER90" s="94"/>
      <c r="ES90" s="95"/>
      <c r="ET90" s="96"/>
      <c r="EU90" s="97"/>
      <c r="EV90" s="94"/>
      <c r="EW90" s="95"/>
      <c r="EX90" s="96"/>
      <c r="EY90" s="97"/>
      <c r="EZ90" s="47"/>
    </row>
    <row r="91" spans="1:156" s="262" customFormat="1" ht="13.8" thickBot="1">
      <c r="A91" s="263" t="s">
        <v>209</v>
      </c>
      <c r="B91" s="282">
        <v>2870</v>
      </c>
      <c r="C91" s="283">
        <v>2873</v>
      </c>
      <c r="D91" s="283"/>
      <c r="E91" s="293" t="s">
        <v>199</v>
      </c>
      <c r="F91" s="51">
        <v>40067</v>
      </c>
      <c r="G91" s="284" t="s">
        <v>2</v>
      </c>
      <c r="H91" s="641">
        <f t="shared" si="8"/>
        <v>2.79</v>
      </c>
      <c r="I91" s="642">
        <f t="shared" si="16"/>
        <v>1000</v>
      </c>
      <c r="J91" s="643">
        <f t="shared" si="13"/>
        <v>41531.839224537034</v>
      </c>
      <c r="K91" s="699">
        <f t="shared" si="14"/>
        <v>0.83922453703416977</v>
      </c>
      <c r="L91" s="646">
        <v>1.35</v>
      </c>
      <c r="M91" s="652">
        <v>94</v>
      </c>
      <c r="N91" s="700">
        <v>44373</v>
      </c>
      <c r="O91" s="701">
        <v>0.13129629629838746</v>
      </c>
      <c r="P91" s="646">
        <v>0.83</v>
      </c>
      <c r="Q91" s="652">
        <v>15</v>
      </c>
      <c r="R91" s="700">
        <v>43976</v>
      </c>
      <c r="S91" s="701">
        <v>8.8159722225100268E-2</v>
      </c>
      <c r="T91" s="264">
        <v>0.79</v>
      </c>
      <c r="U91" s="450">
        <v>11</v>
      </c>
      <c r="V91" s="54">
        <v>43637</v>
      </c>
      <c r="W91" s="287">
        <v>0.9</v>
      </c>
      <c r="X91" s="578">
        <v>1.57</v>
      </c>
      <c r="Y91" s="53">
        <v>161.69999999999999</v>
      </c>
      <c r="Z91" s="54">
        <v>43297</v>
      </c>
      <c r="AA91" s="55">
        <v>0.833252314812853</v>
      </c>
      <c r="AB91" s="264">
        <v>0.65</v>
      </c>
      <c r="AC91" s="532">
        <v>0.8</v>
      </c>
      <c r="AD91" s="54">
        <v>42955</v>
      </c>
      <c r="AE91" s="61">
        <v>0.19499999999999998</v>
      </c>
      <c r="AF91" s="357">
        <v>1.63</v>
      </c>
      <c r="AG91" s="59">
        <v>180.5</v>
      </c>
      <c r="AH91" s="54">
        <v>42535</v>
      </c>
      <c r="AI91" s="358">
        <v>9.3657407407590654E-2</v>
      </c>
      <c r="AJ91" s="58">
        <v>2.72</v>
      </c>
      <c r="AK91" s="59">
        <v>924.1</v>
      </c>
      <c r="AL91" s="60">
        <v>42167</v>
      </c>
      <c r="AM91" s="61">
        <v>6.2384259290411137E-3</v>
      </c>
      <c r="AN91" s="62">
        <v>1.68</v>
      </c>
      <c r="AO91" s="63">
        <v>198.8</v>
      </c>
      <c r="AP91" s="64">
        <v>41858</v>
      </c>
      <c r="AQ91" s="65">
        <v>0.55937499999708962</v>
      </c>
      <c r="AR91" s="66">
        <v>2.79</v>
      </c>
      <c r="AS91" s="67">
        <v>1000</v>
      </c>
      <c r="AT91" s="68">
        <v>41531.839224537034</v>
      </c>
      <c r="AU91" s="69">
        <v>0.83922453703416977</v>
      </c>
      <c r="AV91" s="307">
        <v>1.1200000000000001</v>
      </c>
      <c r="AW91" s="308">
        <v>27</v>
      </c>
      <c r="AX91" s="309">
        <v>41138</v>
      </c>
      <c r="AY91" s="310">
        <v>0.81944444444444453</v>
      </c>
      <c r="AZ91" s="74">
        <v>1.21</v>
      </c>
      <c r="BA91" s="53">
        <v>39</v>
      </c>
      <c r="BB91" s="54">
        <v>40697</v>
      </c>
      <c r="BC91" s="55">
        <v>0.9</v>
      </c>
      <c r="BD91" s="104">
        <v>1.81</v>
      </c>
      <c r="BE91" s="105">
        <v>188</v>
      </c>
      <c r="BF91" s="106">
        <v>40291</v>
      </c>
      <c r="BG91" s="107">
        <v>0.48774305555555553</v>
      </c>
      <c r="BH91" s="109"/>
      <c r="BI91" s="109"/>
      <c r="BJ91" s="109"/>
      <c r="BK91" s="122"/>
      <c r="BL91" s="407"/>
      <c r="BM91" s="110"/>
      <c r="BN91" s="127"/>
      <c r="BO91" s="120"/>
      <c r="BP91" s="109"/>
      <c r="BQ91" s="110"/>
      <c r="BR91" s="127"/>
      <c r="BS91" s="120"/>
      <c r="BT91" s="109"/>
      <c r="BU91" s="110"/>
      <c r="BV91" s="127"/>
      <c r="BW91" s="120"/>
      <c r="BX91" s="109"/>
      <c r="BY91" s="110"/>
      <c r="BZ91" s="127"/>
      <c r="CA91" s="120"/>
      <c r="CB91" s="109"/>
      <c r="CC91" s="110"/>
      <c r="CD91" s="127"/>
      <c r="CE91" s="120"/>
      <c r="CF91" s="146"/>
      <c r="CG91" s="137"/>
      <c r="CH91" s="408"/>
      <c r="CI91" s="139"/>
      <c r="CJ91" s="146"/>
      <c r="CK91" s="137"/>
      <c r="CL91" s="408"/>
      <c r="CM91" s="139"/>
      <c r="CN91" s="146"/>
      <c r="CO91" s="137"/>
      <c r="CP91" s="408"/>
      <c r="CQ91" s="139"/>
      <c r="CR91" s="146"/>
      <c r="CS91" s="137"/>
      <c r="CT91" s="408"/>
      <c r="CU91" s="139"/>
      <c r="CV91" s="146"/>
      <c r="CW91" s="137"/>
      <c r="CX91" s="408"/>
      <c r="CY91" s="139"/>
      <c r="CZ91" s="146"/>
      <c r="DA91" s="137"/>
      <c r="DB91" s="408"/>
      <c r="DC91" s="139"/>
      <c r="DD91" s="146"/>
      <c r="DE91" s="137"/>
      <c r="DF91" s="408"/>
      <c r="DG91" s="139"/>
      <c r="DH91" s="146"/>
      <c r="DI91" s="137"/>
      <c r="DJ91" s="408"/>
      <c r="DK91" s="139"/>
      <c r="DL91" s="146"/>
      <c r="DM91" s="137"/>
      <c r="DN91" s="408"/>
      <c r="DO91" s="139"/>
      <c r="DP91" s="117"/>
      <c r="DQ91" s="118"/>
      <c r="DR91" s="119"/>
      <c r="DS91" s="120"/>
      <c r="DT91" s="117"/>
      <c r="DU91" s="118"/>
      <c r="DV91" s="119"/>
      <c r="DW91" s="120"/>
      <c r="DX91" s="117"/>
      <c r="DY91" s="118"/>
      <c r="DZ91" s="119"/>
      <c r="EA91" s="128"/>
      <c r="EB91" s="109"/>
      <c r="EC91" s="118"/>
      <c r="ED91" s="119"/>
      <c r="EE91" s="120"/>
      <c r="EF91" s="117"/>
      <c r="EG91" s="118"/>
      <c r="EH91" s="119"/>
      <c r="EI91" s="120"/>
      <c r="EJ91" s="109"/>
      <c r="EK91" s="110"/>
      <c r="EL91" s="121"/>
      <c r="EM91" s="112"/>
      <c r="EN91" s="109"/>
      <c r="EO91" s="110"/>
      <c r="EP91" s="111"/>
      <c r="EQ91" s="112"/>
      <c r="ER91" s="109"/>
      <c r="ES91" s="110"/>
      <c r="ET91" s="111"/>
      <c r="EU91" s="112"/>
      <c r="EV91" s="109"/>
      <c r="EW91" s="110"/>
      <c r="EX91" s="111"/>
      <c r="EY91" s="112"/>
    </row>
    <row r="92" spans="1:156" s="262" customFormat="1" ht="13.8" thickBot="1">
      <c r="A92" s="263" t="s">
        <v>215</v>
      </c>
      <c r="B92" s="282">
        <v>2880</v>
      </c>
      <c r="C92" s="283">
        <v>2883</v>
      </c>
      <c r="D92" s="283"/>
      <c r="E92" s="293" t="s">
        <v>216</v>
      </c>
      <c r="F92" s="101">
        <v>40760</v>
      </c>
      <c r="G92" s="284" t="s">
        <v>2</v>
      </c>
      <c r="H92" s="641">
        <f t="shared" si="8"/>
        <v>3.35</v>
      </c>
      <c r="I92" s="642">
        <f t="shared" si="16"/>
        <v>349</v>
      </c>
      <c r="J92" s="643">
        <f t="shared" si="13"/>
        <v>42167</v>
      </c>
      <c r="K92" s="699">
        <f t="shared" si="14"/>
        <v>0.37689814814802958</v>
      </c>
      <c r="L92" s="646">
        <v>1.49</v>
      </c>
      <c r="M92" s="652">
        <v>60</v>
      </c>
      <c r="N92" s="700">
        <v>44372</v>
      </c>
      <c r="O92" s="701">
        <v>0.875</v>
      </c>
      <c r="P92" s="646">
        <v>1.1599999999999999</v>
      </c>
      <c r="Q92" s="652">
        <v>29</v>
      </c>
      <c r="R92" s="700">
        <v>43975</v>
      </c>
      <c r="S92" s="701">
        <v>0.91666666666424135</v>
      </c>
      <c r="T92" s="264">
        <v>1.1000000000000001</v>
      </c>
      <c r="U92" s="450">
        <v>25</v>
      </c>
      <c r="V92" s="54">
        <v>43714</v>
      </c>
      <c r="W92" s="287">
        <v>0.85138888888888897</v>
      </c>
      <c r="X92" s="578">
        <v>1.32</v>
      </c>
      <c r="Y92" s="53">
        <v>44</v>
      </c>
      <c r="Z92" s="54">
        <v>43229</v>
      </c>
      <c r="AA92" s="55">
        <v>0.557164351848769</v>
      </c>
      <c r="AB92" s="264">
        <v>1.35</v>
      </c>
      <c r="AC92" s="532">
        <v>47</v>
      </c>
      <c r="AD92" s="54">
        <v>42943</v>
      </c>
      <c r="AE92" s="61">
        <v>4.8692129629629627E-2</v>
      </c>
      <c r="AF92" s="357">
        <v>0.78</v>
      </c>
      <c r="AG92" s="59">
        <v>7</v>
      </c>
      <c r="AH92" s="54">
        <v>42481</v>
      </c>
      <c r="AI92" s="358">
        <v>0.75638888889079681</v>
      </c>
      <c r="AJ92" s="206">
        <v>3.35</v>
      </c>
      <c r="AK92" s="207">
        <v>349</v>
      </c>
      <c r="AL92" s="208">
        <v>42167</v>
      </c>
      <c r="AM92" s="209">
        <v>0.37689814814802958</v>
      </c>
      <c r="AN92" s="62">
        <v>2.9</v>
      </c>
      <c r="AO92" s="63">
        <v>259</v>
      </c>
      <c r="AP92" s="64">
        <v>41832</v>
      </c>
      <c r="AQ92" s="65">
        <v>0.86090277777839219</v>
      </c>
      <c r="AR92" s="298">
        <v>3.02</v>
      </c>
      <c r="AS92" s="299">
        <v>282</v>
      </c>
      <c r="AT92" s="300">
        <v>41508.85659722222</v>
      </c>
      <c r="AU92" s="301">
        <v>0.85659722222044365</v>
      </c>
      <c r="AV92" s="81">
        <v>2.16</v>
      </c>
      <c r="AW92" s="53">
        <v>140</v>
      </c>
      <c r="AX92" s="54">
        <v>41066</v>
      </c>
      <c r="AY92" s="55">
        <v>0.99583333333333324</v>
      </c>
      <c r="AZ92" s="231" t="s">
        <v>190</v>
      </c>
      <c r="BA92" s="90" t="s">
        <v>190</v>
      </c>
      <c r="BB92" s="399" t="s">
        <v>190</v>
      </c>
      <c r="BC92" s="409" t="s">
        <v>190</v>
      </c>
      <c r="BD92" s="104"/>
      <c r="BE92" s="105"/>
      <c r="BF92" s="106"/>
      <c r="BG92" s="107"/>
      <c r="BH92" s="109"/>
      <c r="BI92" s="109"/>
      <c r="BJ92" s="109"/>
      <c r="BK92" s="122"/>
      <c r="BL92" s="407"/>
      <c r="BM92" s="110"/>
      <c r="BN92" s="127"/>
      <c r="BO92" s="120"/>
      <c r="BP92" s="109"/>
      <c r="BQ92" s="110"/>
      <c r="BR92" s="127"/>
      <c r="BS92" s="120"/>
      <c r="BT92" s="109"/>
      <c r="BU92" s="110"/>
      <c r="BV92" s="127"/>
      <c r="BW92" s="120"/>
      <c r="BX92" s="109"/>
      <c r="BY92" s="110"/>
      <c r="BZ92" s="127"/>
      <c r="CA92" s="120"/>
      <c r="CB92" s="109"/>
      <c r="CC92" s="110"/>
      <c r="CD92" s="127"/>
      <c r="CE92" s="120"/>
      <c r="CF92" s="146"/>
      <c r="CG92" s="137"/>
      <c r="CH92" s="408"/>
      <c r="CI92" s="139"/>
      <c r="CJ92" s="146"/>
      <c r="CK92" s="137"/>
      <c r="CL92" s="408"/>
      <c r="CM92" s="139"/>
      <c r="CN92" s="146"/>
      <c r="CO92" s="137"/>
      <c r="CP92" s="408"/>
      <c r="CQ92" s="139"/>
      <c r="CR92" s="146"/>
      <c r="CS92" s="137"/>
      <c r="CT92" s="408"/>
      <c r="CU92" s="139"/>
      <c r="CV92" s="146"/>
      <c r="CW92" s="137"/>
      <c r="CX92" s="408"/>
      <c r="CY92" s="139"/>
      <c r="CZ92" s="146"/>
      <c r="DA92" s="137"/>
      <c r="DB92" s="408"/>
      <c r="DC92" s="139"/>
      <c r="DD92" s="146"/>
      <c r="DE92" s="137"/>
      <c r="DF92" s="408"/>
      <c r="DG92" s="139"/>
      <c r="DH92" s="146"/>
      <c r="DI92" s="137"/>
      <c r="DJ92" s="408"/>
      <c r="DK92" s="139"/>
      <c r="DL92" s="146"/>
      <c r="DM92" s="137"/>
      <c r="DN92" s="408"/>
      <c r="DO92" s="139"/>
      <c r="DP92" s="117"/>
      <c r="DQ92" s="118"/>
      <c r="DR92" s="119"/>
      <c r="DS92" s="120"/>
      <c r="DT92" s="117"/>
      <c r="DU92" s="118"/>
      <c r="DV92" s="119"/>
      <c r="DW92" s="120"/>
      <c r="DX92" s="117"/>
      <c r="DY92" s="118"/>
      <c r="DZ92" s="119"/>
      <c r="EA92" s="128"/>
      <c r="EB92" s="109"/>
      <c r="EC92" s="118"/>
      <c r="ED92" s="119"/>
      <c r="EE92" s="120"/>
      <c r="EF92" s="117"/>
      <c r="EG92" s="118"/>
      <c r="EH92" s="119"/>
      <c r="EI92" s="120"/>
      <c r="EJ92" s="109"/>
      <c r="EK92" s="110"/>
      <c r="EL92" s="121"/>
      <c r="EM92" s="112"/>
      <c r="EN92" s="109"/>
      <c r="EO92" s="110"/>
      <c r="EP92" s="111"/>
      <c r="EQ92" s="112"/>
      <c r="ER92" s="109"/>
      <c r="ES92" s="110"/>
      <c r="ET92" s="111"/>
      <c r="EU92" s="112"/>
      <c r="EV92" s="109"/>
      <c r="EW92" s="110"/>
      <c r="EX92" s="111"/>
      <c r="EY92" s="112"/>
    </row>
    <row r="93" spans="1:156" s="262" customFormat="1" ht="13.8" thickBot="1">
      <c r="A93" s="263" t="s">
        <v>211</v>
      </c>
      <c r="B93" s="282">
        <v>3010</v>
      </c>
      <c r="C93" s="283">
        <v>3013</v>
      </c>
      <c r="D93" s="283"/>
      <c r="E93" s="293" t="s">
        <v>200</v>
      </c>
      <c r="F93" s="101">
        <v>40323</v>
      </c>
      <c r="G93" s="284" t="s">
        <v>2</v>
      </c>
      <c r="H93" s="641">
        <f t="shared" si="8"/>
        <v>2.1800000000000002</v>
      </c>
      <c r="I93" s="642">
        <f t="shared" si="16"/>
        <v>144</v>
      </c>
      <c r="J93" s="643">
        <f t="shared" si="13"/>
        <v>43342</v>
      </c>
      <c r="K93" s="699">
        <f t="shared" si="14"/>
        <v>0.12180555555823958</v>
      </c>
      <c r="L93" s="646">
        <v>0.91</v>
      </c>
      <c r="M93" s="652">
        <v>82</v>
      </c>
      <c r="N93" s="700">
        <v>44323</v>
      </c>
      <c r="O93" s="701">
        <v>1.3888888888888889E-3</v>
      </c>
      <c r="P93" s="646">
        <v>1.2</v>
      </c>
      <c r="Q93" s="652">
        <v>93</v>
      </c>
      <c r="R93" s="700">
        <v>44097</v>
      </c>
      <c r="S93" s="701">
        <v>0.35754629629809642</v>
      </c>
      <c r="T93" s="264">
        <v>2.06</v>
      </c>
      <c r="U93" s="450">
        <v>126</v>
      </c>
      <c r="V93" s="54">
        <v>43584</v>
      </c>
      <c r="W93" s="287">
        <v>0.98888888888888893</v>
      </c>
      <c r="X93" s="580">
        <v>2.1800000000000002</v>
      </c>
      <c r="Y93" s="277">
        <v>144</v>
      </c>
      <c r="Z93" s="278">
        <v>43342</v>
      </c>
      <c r="AA93" s="329">
        <v>0.12180555555823958</v>
      </c>
      <c r="AB93" s="264">
        <v>0.5</v>
      </c>
      <c r="AC93" s="532">
        <v>43</v>
      </c>
      <c r="AD93" s="54">
        <v>42947</v>
      </c>
      <c r="AE93" s="61">
        <v>2.2106481481481478E-3</v>
      </c>
      <c r="AF93" s="574">
        <v>1.36</v>
      </c>
      <c r="AG93" s="248">
        <v>99</v>
      </c>
      <c r="AH93" s="190">
        <v>42498</v>
      </c>
      <c r="AI93" s="575">
        <v>4.312499999650754E-2</v>
      </c>
      <c r="AJ93" s="206">
        <v>1.25</v>
      </c>
      <c r="AK93" s="207">
        <v>95</v>
      </c>
      <c r="AL93" s="208">
        <v>42138</v>
      </c>
      <c r="AM93" s="209">
        <v>4.3564814812270924E-2</v>
      </c>
      <c r="AN93" s="410">
        <v>0.51</v>
      </c>
      <c r="AO93" s="221">
        <v>44</v>
      </c>
      <c r="AP93" s="56">
        <v>41785</v>
      </c>
      <c r="AQ93" s="411">
        <v>4.3946759258687962E-2</v>
      </c>
      <c r="AR93" s="298">
        <v>0.49</v>
      </c>
      <c r="AS93" s="299">
        <v>41</v>
      </c>
      <c r="AT93" s="300">
        <v>41530.501875000002</v>
      </c>
      <c r="AU93" s="301">
        <v>0.50187499999999996</v>
      </c>
      <c r="AV93" s="307">
        <v>0.37</v>
      </c>
      <c r="AW93" s="308">
        <v>28</v>
      </c>
      <c r="AX93" s="309">
        <v>41006</v>
      </c>
      <c r="AY93" s="310">
        <v>2.0833333333333333E-3</v>
      </c>
      <c r="AZ93" s="74">
        <v>0.28999999999999998</v>
      </c>
      <c r="BA93" s="53">
        <v>19</v>
      </c>
      <c r="BB93" s="54">
        <v>40760</v>
      </c>
      <c r="BC93" s="55">
        <v>2.0833333333333333E-3</v>
      </c>
      <c r="BD93" s="412" t="s">
        <v>190</v>
      </c>
      <c r="BE93" s="78" t="s">
        <v>190</v>
      </c>
      <c r="BF93" s="79" t="s">
        <v>190</v>
      </c>
      <c r="BG93" s="80" t="s">
        <v>190</v>
      </c>
      <c r="BH93" s="109"/>
      <c r="BI93" s="109"/>
      <c r="BJ93" s="109"/>
      <c r="BK93" s="122"/>
      <c r="BL93" s="407"/>
      <c r="BM93" s="110"/>
      <c r="BN93" s="127"/>
      <c r="BO93" s="120"/>
      <c r="BP93" s="109"/>
      <c r="BQ93" s="110"/>
      <c r="BR93" s="127"/>
      <c r="BS93" s="120"/>
      <c r="BT93" s="109"/>
      <c r="BU93" s="110"/>
      <c r="BV93" s="127"/>
      <c r="BW93" s="120"/>
      <c r="BX93" s="109"/>
      <c r="BY93" s="110"/>
      <c r="BZ93" s="127"/>
      <c r="CA93" s="120"/>
      <c r="CB93" s="109"/>
      <c r="CC93" s="110"/>
      <c r="CD93" s="127"/>
      <c r="CE93" s="120"/>
      <c r="CF93" s="146"/>
      <c r="CG93" s="137"/>
      <c r="CH93" s="408"/>
      <c r="CI93" s="139"/>
      <c r="CJ93" s="146"/>
      <c r="CK93" s="137"/>
      <c r="CL93" s="408"/>
      <c r="CM93" s="139"/>
      <c r="CN93" s="146"/>
      <c r="CO93" s="137"/>
      <c r="CP93" s="408"/>
      <c r="CQ93" s="139"/>
      <c r="CR93" s="146"/>
      <c r="CS93" s="137"/>
      <c r="CT93" s="408"/>
      <c r="CU93" s="139"/>
      <c r="CV93" s="146"/>
      <c r="CW93" s="137"/>
      <c r="CX93" s="408"/>
      <c r="CY93" s="139"/>
      <c r="CZ93" s="146"/>
      <c r="DA93" s="137"/>
      <c r="DB93" s="408"/>
      <c r="DC93" s="139"/>
      <c r="DD93" s="146"/>
      <c r="DE93" s="137"/>
      <c r="DF93" s="408"/>
      <c r="DG93" s="139"/>
      <c r="DH93" s="146"/>
      <c r="DI93" s="137"/>
      <c r="DJ93" s="408"/>
      <c r="DK93" s="139"/>
      <c r="DL93" s="146"/>
      <c r="DM93" s="137"/>
      <c r="DN93" s="408"/>
      <c r="DO93" s="139"/>
      <c r="DP93" s="117"/>
      <c r="DQ93" s="118"/>
      <c r="DR93" s="119"/>
      <c r="DS93" s="120"/>
      <c r="DT93" s="117"/>
      <c r="DU93" s="118"/>
      <c r="DV93" s="119"/>
      <c r="DW93" s="120"/>
      <c r="DX93" s="117"/>
      <c r="DY93" s="118"/>
      <c r="DZ93" s="119"/>
      <c r="EA93" s="128"/>
      <c r="EB93" s="109"/>
      <c r="EC93" s="118"/>
      <c r="ED93" s="119"/>
      <c r="EE93" s="120"/>
      <c r="EF93" s="117"/>
      <c r="EG93" s="118"/>
      <c r="EH93" s="119"/>
      <c r="EI93" s="120"/>
      <c r="EJ93" s="109"/>
      <c r="EK93" s="110"/>
      <c r="EL93" s="121"/>
      <c r="EM93" s="112"/>
      <c r="EN93" s="109"/>
      <c r="EO93" s="110"/>
      <c r="EP93" s="111"/>
      <c r="EQ93" s="112"/>
      <c r="ER93" s="109"/>
      <c r="ES93" s="110"/>
      <c r="ET93" s="111"/>
      <c r="EU93" s="112"/>
      <c r="EV93" s="109"/>
      <c r="EW93" s="110"/>
      <c r="EX93" s="111"/>
      <c r="EY93" s="112"/>
    </row>
    <row r="94" spans="1:156" s="262" customFormat="1" ht="13.8" thickBot="1">
      <c r="A94" s="263" t="s">
        <v>264</v>
      </c>
      <c r="B94" s="282">
        <v>3040</v>
      </c>
      <c r="C94" s="283">
        <v>3043</v>
      </c>
      <c r="D94" s="283"/>
      <c r="E94" s="293" t="s">
        <v>247</v>
      </c>
      <c r="F94" s="101">
        <v>40997</v>
      </c>
      <c r="G94" s="284"/>
      <c r="H94" s="641">
        <f t="shared" si="8"/>
        <v>2.5</v>
      </c>
      <c r="I94" s="642">
        <f t="shared" si="16"/>
        <v>68</v>
      </c>
      <c r="J94" s="643">
        <f t="shared" si="13"/>
        <v>42133</v>
      </c>
      <c r="K94" s="699">
        <f t="shared" si="14"/>
        <v>0.43231481481481482</v>
      </c>
      <c r="L94" s="646">
        <v>0.59</v>
      </c>
      <c r="M94" s="652">
        <v>1</v>
      </c>
      <c r="N94" s="700">
        <v>44319</v>
      </c>
      <c r="O94" s="701">
        <v>0.20833333333575865</v>
      </c>
      <c r="P94" s="646">
        <v>0.65</v>
      </c>
      <c r="Q94" s="652">
        <v>1</v>
      </c>
      <c r="R94" s="700">
        <v>43963</v>
      </c>
      <c r="S94" s="701">
        <v>0.125</v>
      </c>
      <c r="T94" s="264">
        <v>0.73</v>
      </c>
      <c r="U94" s="450">
        <v>1</v>
      </c>
      <c r="V94" s="54">
        <v>43607</v>
      </c>
      <c r="W94" s="287">
        <v>0.66666666666666674</v>
      </c>
      <c r="X94" s="578">
        <v>1.61</v>
      </c>
      <c r="Y94" s="53">
        <v>19</v>
      </c>
      <c r="Z94" s="54">
        <v>43306</v>
      </c>
      <c r="AA94" s="55">
        <v>0.91666666666424135</v>
      </c>
      <c r="AB94" s="264">
        <v>0.83</v>
      </c>
      <c r="AC94" s="532">
        <v>1</v>
      </c>
      <c r="AD94" s="54">
        <v>42857</v>
      </c>
      <c r="AE94" s="61">
        <v>6.9375000000000006E-2</v>
      </c>
      <c r="AF94" s="357">
        <v>1.5</v>
      </c>
      <c r="AG94" s="59">
        <v>15</v>
      </c>
      <c r="AH94" s="54">
        <v>42481</v>
      </c>
      <c r="AI94" s="358">
        <v>0.98443287036934635</v>
      </c>
      <c r="AJ94" s="206">
        <v>2.5</v>
      </c>
      <c r="AK94" s="207">
        <v>68</v>
      </c>
      <c r="AL94" s="208">
        <v>42133</v>
      </c>
      <c r="AM94" s="209">
        <v>0.43231481481481482</v>
      </c>
      <c r="AN94" s="410">
        <v>0.76</v>
      </c>
      <c r="AO94" s="221">
        <v>1</v>
      </c>
      <c r="AP94" s="56">
        <v>41835</v>
      </c>
      <c r="AQ94" s="411">
        <v>1.3888888888888889E-3</v>
      </c>
      <c r="AR94" s="298"/>
      <c r="AS94" s="299"/>
      <c r="AT94" s="300"/>
      <c r="AU94" s="301"/>
      <c r="AV94" s="87"/>
      <c r="AW94" s="75"/>
      <c r="AX94" s="56"/>
      <c r="AY94" s="76"/>
      <c r="AZ94" s="74"/>
      <c r="BA94" s="53"/>
      <c r="BB94" s="54"/>
      <c r="BC94" s="55"/>
      <c r="BD94" s="412"/>
      <c r="BE94" s="78"/>
      <c r="BF94" s="79"/>
      <c r="BG94" s="80"/>
      <c r="BH94" s="109"/>
      <c r="BI94" s="109"/>
      <c r="BJ94" s="109"/>
      <c r="BK94" s="122"/>
      <c r="BL94" s="407"/>
      <c r="BM94" s="110"/>
      <c r="BN94" s="127"/>
      <c r="BO94" s="120"/>
      <c r="BP94" s="109"/>
      <c r="BQ94" s="110"/>
      <c r="BR94" s="127"/>
      <c r="BS94" s="120"/>
      <c r="BT94" s="109"/>
      <c r="BU94" s="110"/>
      <c r="BV94" s="127"/>
      <c r="BW94" s="120"/>
      <c r="BX94" s="109"/>
      <c r="BY94" s="110"/>
      <c r="BZ94" s="127"/>
      <c r="CA94" s="120"/>
      <c r="CB94" s="109"/>
      <c r="CC94" s="110"/>
      <c r="CD94" s="127"/>
      <c r="CE94" s="120"/>
      <c r="CF94" s="146"/>
      <c r="CG94" s="137"/>
      <c r="CH94" s="408"/>
      <c r="CI94" s="139"/>
      <c r="CJ94" s="146"/>
      <c r="CK94" s="137"/>
      <c r="CL94" s="408"/>
      <c r="CM94" s="139"/>
      <c r="CN94" s="146"/>
      <c r="CO94" s="137"/>
      <c r="CP94" s="408"/>
      <c r="CQ94" s="139"/>
      <c r="CR94" s="146"/>
      <c r="CS94" s="137"/>
      <c r="CT94" s="408"/>
      <c r="CU94" s="139"/>
      <c r="CV94" s="146"/>
      <c r="CW94" s="137"/>
      <c r="CX94" s="408"/>
      <c r="CY94" s="139"/>
      <c r="CZ94" s="146"/>
      <c r="DA94" s="137"/>
      <c r="DB94" s="408"/>
      <c r="DC94" s="139"/>
      <c r="DD94" s="146"/>
      <c r="DE94" s="137"/>
      <c r="DF94" s="408"/>
      <c r="DG94" s="139"/>
      <c r="DH94" s="146"/>
      <c r="DI94" s="137"/>
      <c r="DJ94" s="408"/>
      <c r="DK94" s="139"/>
      <c r="DL94" s="146"/>
      <c r="DM94" s="137"/>
      <c r="DN94" s="408"/>
      <c r="DO94" s="139"/>
      <c r="DP94" s="117"/>
      <c r="DQ94" s="118"/>
      <c r="DR94" s="119"/>
      <c r="DS94" s="120"/>
      <c r="DT94" s="117"/>
      <c r="DU94" s="118"/>
      <c r="DV94" s="119"/>
      <c r="DW94" s="120"/>
      <c r="DX94" s="117"/>
      <c r="DY94" s="118"/>
      <c r="DZ94" s="119"/>
      <c r="EA94" s="128"/>
      <c r="EB94" s="109"/>
      <c r="EC94" s="118"/>
      <c r="ED94" s="119"/>
      <c r="EE94" s="120"/>
      <c r="EF94" s="117"/>
      <c r="EG94" s="118"/>
      <c r="EH94" s="119"/>
      <c r="EI94" s="120"/>
      <c r="EJ94" s="109"/>
      <c r="EK94" s="110"/>
      <c r="EL94" s="121"/>
      <c r="EM94" s="112"/>
      <c r="EN94" s="109"/>
      <c r="EO94" s="110"/>
      <c r="EP94" s="111"/>
      <c r="EQ94" s="112"/>
      <c r="ER94" s="109"/>
      <c r="ES94" s="110"/>
      <c r="ET94" s="111"/>
      <c r="EU94" s="112"/>
      <c r="EV94" s="109"/>
      <c r="EW94" s="110"/>
      <c r="EX94" s="111"/>
      <c r="EY94" s="112"/>
    </row>
    <row r="95" spans="1:156" s="262" customFormat="1" ht="13.8" thickBot="1">
      <c r="A95" s="263" t="s">
        <v>212</v>
      </c>
      <c r="B95" s="282">
        <v>3070</v>
      </c>
      <c r="C95" s="283">
        <v>3073</v>
      </c>
      <c r="D95" s="283"/>
      <c r="E95" s="293" t="s">
        <v>218</v>
      </c>
      <c r="F95" s="101">
        <v>40709</v>
      </c>
      <c r="G95" s="284" t="s">
        <v>2</v>
      </c>
      <c r="H95" s="641">
        <f t="shared" si="8"/>
        <v>3.23</v>
      </c>
      <c r="I95" s="642">
        <f t="shared" si="16"/>
        <v>850</v>
      </c>
      <c r="J95" s="643">
        <f t="shared" si="13"/>
        <v>41531.666527777779</v>
      </c>
      <c r="K95" s="699">
        <f t="shared" si="14"/>
        <v>0.66652777777926531</v>
      </c>
      <c r="L95" s="646">
        <v>2.78</v>
      </c>
      <c r="M95" s="652">
        <v>0</v>
      </c>
      <c r="N95" s="700">
        <v>44372</v>
      </c>
      <c r="O95" s="701">
        <v>0.7331365740756155</v>
      </c>
      <c r="P95" s="646">
        <v>1.1599999999999999</v>
      </c>
      <c r="Q95" s="652">
        <v>0</v>
      </c>
      <c r="R95" s="700">
        <v>43975</v>
      </c>
      <c r="S95" s="701">
        <v>0.88379629629343981</v>
      </c>
      <c r="T95" s="264">
        <v>1.67</v>
      </c>
      <c r="U95" s="450">
        <v>0</v>
      </c>
      <c r="V95" s="54">
        <v>43668</v>
      </c>
      <c r="W95" s="287">
        <v>0.81180555555555556</v>
      </c>
      <c r="X95" s="578">
        <v>1.76</v>
      </c>
      <c r="Y95" s="53">
        <v>0</v>
      </c>
      <c r="Z95" s="54">
        <v>43296</v>
      </c>
      <c r="AA95" s="55">
        <v>0.87162037037342088</v>
      </c>
      <c r="AB95" s="264">
        <v>1.51</v>
      </c>
      <c r="AC95" s="532">
        <v>0</v>
      </c>
      <c r="AD95" s="54">
        <v>42954</v>
      </c>
      <c r="AE95" s="61">
        <v>0.72491898148148148</v>
      </c>
      <c r="AF95" s="357">
        <v>1.89</v>
      </c>
      <c r="AG95" s="59">
        <v>0</v>
      </c>
      <c r="AH95" s="54">
        <v>42528</v>
      </c>
      <c r="AI95" s="358">
        <v>0.85613425925839692</v>
      </c>
      <c r="AJ95" s="58">
        <v>2.21</v>
      </c>
      <c r="AK95" s="59">
        <v>203</v>
      </c>
      <c r="AL95" s="60">
        <v>42166</v>
      </c>
      <c r="AM95" s="61">
        <v>0.89437500000349246</v>
      </c>
      <c r="AN95" s="62">
        <v>1.81</v>
      </c>
      <c r="AO95" s="63">
        <v>93</v>
      </c>
      <c r="AP95" s="64">
        <v>41876</v>
      </c>
      <c r="AQ95" s="65">
        <v>0.7774652777807205</v>
      </c>
      <c r="AR95" s="66">
        <v>3.23</v>
      </c>
      <c r="AS95" s="67">
        <v>850</v>
      </c>
      <c r="AT95" s="68">
        <v>41531.666527777779</v>
      </c>
      <c r="AU95" s="69">
        <v>0.66652777777926531</v>
      </c>
      <c r="AV95" s="87">
        <v>2.2400000000000002</v>
      </c>
      <c r="AW95" s="75">
        <v>0</v>
      </c>
      <c r="AX95" s="56">
        <v>41097</v>
      </c>
      <c r="AY95" s="76">
        <v>0.74861111111111101</v>
      </c>
      <c r="AZ95" s="231" t="s">
        <v>190</v>
      </c>
      <c r="BA95" s="90" t="s">
        <v>190</v>
      </c>
      <c r="BB95" s="399" t="s">
        <v>190</v>
      </c>
      <c r="BC95" s="409" t="s">
        <v>190</v>
      </c>
      <c r="BD95" s="104"/>
      <c r="BE95" s="105"/>
      <c r="BF95" s="106"/>
      <c r="BG95" s="107"/>
      <c r="BH95" s="109"/>
      <c r="BI95" s="109"/>
      <c r="BJ95" s="109"/>
      <c r="BK95" s="122"/>
      <c r="BL95" s="407"/>
      <c r="BM95" s="110"/>
      <c r="BN95" s="127"/>
      <c r="BO95" s="120"/>
      <c r="BP95" s="109"/>
      <c r="BQ95" s="110"/>
      <c r="BR95" s="127"/>
      <c r="BS95" s="120"/>
      <c r="BT95" s="109"/>
      <c r="BU95" s="110"/>
      <c r="BV95" s="127"/>
      <c r="BW95" s="120"/>
      <c r="BX95" s="109"/>
      <c r="BY95" s="110"/>
      <c r="BZ95" s="127"/>
      <c r="CA95" s="120"/>
      <c r="CB95" s="109"/>
      <c r="CC95" s="110"/>
      <c r="CD95" s="127"/>
      <c r="CE95" s="120"/>
      <c r="CF95" s="146"/>
      <c r="CG95" s="137"/>
      <c r="CH95" s="408"/>
      <c r="CI95" s="139"/>
      <c r="CJ95" s="146"/>
      <c r="CK95" s="137"/>
      <c r="CL95" s="408"/>
      <c r="CM95" s="139"/>
      <c r="CN95" s="146"/>
      <c r="CO95" s="137"/>
      <c r="CP95" s="408"/>
      <c r="CQ95" s="139"/>
      <c r="CR95" s="146"/>
      <c r="CS95" s="137"/>
      <c r="CT95" s="408"/>
      <c r="CU95" s="139"/>
      <c r="CV95" s="146"/>
      <c r="CW95" s="137"/>
      <c r="CX95" s="408"/>
      <c r="CY95" s="139"/>
      <c r="CZ95" s="146"/>
      <c r="DA95" s="137"/>
      <c r="DB95" s="408"/>
      <c r="DC95" s="139"/>
      <c r="DD95" s="146"/>
      <c r="DE95" s="137"/>
      <c r="DF95" s="408"/>
      <c r="DG95" s="139"/>
      <c r="DH95" s="146"/>
      <c r="DI95" s="137"/>
      <c r="DJ95" s="408"/>
      <c r="DK95" s="139"/>
      <c r="DL95" s="146"/>
      <c r="DM95" s="137"/>
      <c r="DN95" s="408"/>
      <c r="DO95" s="139"/>
      <c r="DP95" s="117"/>
      <c r="DQ95" s="118"/>
      <c r="DR95" s="119"/>
      <c r="DS95" s="120"/>
      <c r="DT95" s="117"/>
      <c r="DU95" s="118"/>
      <c r="DV95" s="119"/>
      <c r="DW95" s="120"/>
      <c r="DX95" s="117"/>
      <c r="DY95" s="118"/>
      <c r="DZ95" s="119"/>
      <c r="EA95" s="128"/>
      <c r="EB95" s="109"/>
      <c r="EC95" s="118"/>
      <c r="ED95" s="119"/>
      <c r="EE95" s="120"/>
      <c r="EF95" s="117"/>
      <c r="EG95" s="118"/>
      <c r="EH95" s="119"/>
      <c r="EI95" s="120"/>
      <c r="EJ95" s="109"/>
      <c r="EK95" s="110"/>
      <c r="EL95" s="121"/>
      <c r="EM95" s="112"/>
      <c r="EN95" s="109"/>
      <c r="EO95" s="110"/>
      <c r="EP95" s="111"/>
      <c r="EQ95" s="112"/>
      <c r="ER95" s="109"/>
      <c r="ES95" s="110"/>
      <c r="ET95" s="111"/>
      <c r="EU95" s="112"/>
      <c r="EV95" s="109"/>
      <c r="EW95" s="110"/>
      <c r="EX95" s="111"/>
      <c r="EY95" s="112"/>
    </row>
    <row r="96" spans="1:156" ht="13.8" thickBot="1">
      <c r="A96" s="263" t="s">
        <v>213</v>
      </c>
      <c r="B96" s="282">
        <v>3080</v>
      </c>
      <c r="C96" s="283">
        <v>3083</v>
      </c>
      <c r="D96" s="283"/>
      <c r="E96" s="293" t="s">
        <v>217</v>
      </c>
      <c r="F96" s="101">
        <v>40668</v>
      </c>
      <c r="G96" s="284" t="s">
        <v>2</v>
      </c>
      <c r="H96" s="641">
        <f t="shared" si="8"/>
        <v>4.67</v>
      </c>
      <c r="I96" s="642">
        <f t="shared" si="16"/>
        <v>0</v>
      </c>
      <c r="J96" s="643">
        <f t="shared" si="13"/>
        <v>41066</v>
      </c>
      <c r="K96" s="699">
        <f t="shared" si="14"/>
        <v>0.87430555555555556</v>
      </c>
      <c r="L96" s="646">
        <v>1.85</v>
      </c>
      <c r="M96" s="652">
        <v>253</v>
      </c>
      <c r="N96" s="700">
        <v>44427</v>
      </c>
      <c r="O96" s="701">
        <v>0.76388888889050577</v>
      </c>
      <c r="P96" s="646">
        <v>0.77</v>
      </c>
      <c r="Q96" s="652">
        <v>20</v>
      </c>
      <c r="R96" s="700">
        <v>43975</v>
      </c>
      <c r="S96" s="701">
        <v>0.875</v>
      </c>
      <c r="T96" s="264">
        <v>0.69</v>
      </c>
      <c r="U96" s="450">
        <v>14</v>
      </c>
      <c r="V96" s="54">
        <v>43667</v>
      </c>
      <c r="W96" s="287">
        <v>0.95833333333333337</v>
      </c>
      <c r="X96" s="578">
        <v>1.1100000000000001</v>
      </c>
      <c r="Y96" s="53">
        <v>67</v>
      </c>
      <c r="Z96" s="54">
        <v>43268</v>
      </c>
      <c r="AA96" s="55">
        <v>0.93809027777751908</v>
      </c>
      <c r="AB96" s="264">
        <v>1.06</v>
      </c>
      <c r="AC96" s="532">
        <v>57</v>
      </c>
      <c r="AD96" s="54">
        <v>43001</v>
      </c>
      <c r="AE96" s="61">
        <v>0.86466435185185186</v>
      </c>
      <c r="AF96" s="357">
        <v>3.26</v>
      </c>
      <c r="AG96" s="59">
        <v>900</v>
      </c>
      <c r="AH96" s="54">
        <v>42534</v>
      </c>
      <c r="AI96" s="358">
        <v>0.81756944444350665</v>
      </c>
      <c r="AJ96" s="58">
        <v>2.34</v>
      </c>
      <c r="AK96" s="59">
        <v>427</v>
      </c>
      <c r="AL96" s="60">
        <v>42166</v>
      </c>
      <c r="AM96" s="61">
        <v>0.79057870370161254</v>
      </c>
      <c r="AN96" s="62">
        <v>1.1399999999999999</v>
      </c>
      <c r="AO96" s="63">
        <v>71</v>
      </c>
      <c r="AP96" s="64">
        <v>41814</v>
      </c>
      <c r="AQ96" s="65">
        <v>0.8920370370396995</v>
      </c>
      <c r="AR96" s="184">
        <v>1.31</v>
      </c>
      <c r="AS96" s="185">
        <v>105</v>
      </c>
      <c r="AT96" s="186">
        <v>41529.540451388886</v>
      </c>
      <c r="AU96" s="187">
        <v>0.54045138888614019</v>
      </c>
      <c r="AV96" s="158">
        <v>4.67</v>
      </c>
      <c r="AW96" s="159">
        <v>0</v>
      </c>
      <c r="AX96" s="160">
        <v>41066</v>
      </c>
      <c r="AY96" s="291">
        <v>0.87430555555555556</v>
      </c>
      <c r="AZ96" s="231" t="s">
        <v>190</v>
      </c>
      <c r="BA96" s="90" t="s">
        <v>190</v>
      </c>
      <c r="BB96" s="399" t="s">
        <v>190</v>
      </c>
      <c r="BC96" s="409" t="s">
        <v>190</v>
      </c>
      <c r="BD96" s="104"/>
      <c r="BE96" s="105"/>
      <c r="BF96" s="106"/>
      <c r="BG96" s="107"/>
      <c r="BH96" s="109"/>
      <c r="BI96" s="109"/>
      <c r="BJ96" s="109"/>
      <c r="BK96" s="122"/>
      <c r="BL96" s="407"/>
      <c r="BM96" s="110"/>
      <c r="BN96" s="127"/>
      <c r="BO96" s="120"/>
      <c r="BP96" s="94"/>
      <c r="BQ96" s="95"/>
      <c r="BR96" s="130"/>
      <c r="BS96" s="144"/>
      <c r="BT96" s="94"/>
      <c r="BU96" s="95"/>
      <c r="BV96" s="130"/>
      <c r="BW96" s="144"/>
      <c r="BX96" s="94"/>
      <c r="BY96" s="95"/>
      <c r="BZ96" s="130"/>
      <c r="CA96" s="144"/>
      <c r="CB96" s="94"/>
      <c r="CC96" s="95"/>
      <c r="CD96" s="130"/>
      <c r="CE96" s="144"/>
      <c r="CF96" s="337"/>
      <c r="CG96" s="320"/>
      <c r="CH96" s="338"/>
      <c r="CI96" s="339"/>
      <c r="CJ96" s="337"/>
      <c r="CK96" s="320"/>
      <c r="CL96" s="338"/>
      <c r="CM96" s="339"/>
      <c r="CN96" s="337"/>
      <c r="CO96" s="320"/>
      <c r="CP96" s="338"/>
      <c r="CQ96" s="339"/>
      <c r="CR96" s="337"/>
      <c r="CS96" s="320"/>
      <c r="CT96" s="338"/>
      <c r="CU96" s="339"/>
      <c r="CV96" s="337"/>
      <c r="CW96" s="320"/>
      <c r="CX96" s="338"/>
      <c r="CY96" s="339"/>
      <c r="CZ96" s="337"/>
      <c r="DA96" s="320"/>
      <c r="DB96" s="338"/>
      <c r="DC96" s="339"/>
      <c r="DD96" s="337"/>
      <c r="DE96" s="320"/>
      <c r="DF96" s="338"/>
      <c r="DG96" s="339"/>
      <c r="DH96" s="337"/>
      <c r="DI96" s="320"/>
      <c r="DJ96" s="338"/>
      <c r="DK96" s="339"/>
      <c r="DL96" s="337"/>
      <c r="DM96" s="320"/>
      <c r="DN96" s="338"/>
      <c r="DO96" s="339"/>
      <c r="DP96" s="117"/>
      <c r="DQ96" s="118"/>
      <c r="DR96" s="119"/>
      <c r="DS96" s="144"/>
      <c r="DT96" s="117"/>
      <c r="DU96" s="118"/>
      <c r="DV96" s="119"/>
      <c r="DW96" s="144"/>
      <c r="DX96" s="117"/>
      <c r="DY96" s="118"/>
      <c r="DZ96" s="119"/>
      <c r="EA96" s="131"/>
      <c r="EB96" s="109"/>
      <c r="EC96" s="118"/>
      <c r="ED96" s="119"/>
      <c r="EE96" s="144"/>
      <c r="EF96" s="117"/>
      <c r="EG96" s="118"/>
      <c r="EH96" s="119"/>
      <c r="EI96" s="144"/>
      <c r="EJ96" s="94"/>
      <c r="EK96" s="95"/>
      <c r="EL96" s="219"/>
      <c r="EM96" s="97"/>
      <c r="EN96" s="94"/>
      <c r="EO96" s="95"/>
      <c r="EP96" s="96"/>
      <c r="EQ96" s="97"/>
      <c r="ER96" s="94"/>
      <c r="ES96" s="95"/>
      <c r="ET96" s="96"/>
      <c r="EU96" s="97"/>
      <c r="EV96" s="94"/>
      <c r="EW96" s="95"/>
      <c r="EX96" s="96"/>
      <c r="EY96" s="97"/>
      <c r="EZ96" s="47"/>
    </row>
    <row r="97" spans="1:156" ht="13.8" thickBot="1">
      <c r="A97" s="263" t="s">
        <v>214</v>
      </c>
      <c r="B97" s="282">
        <v>3090</v>
      </c>
      <c r="C97" s="283">
        <v>3093</v>
      </c>
      <c r="D97" s="283"/>
      <c r="E97" s="293" t="s">
        <v>219</v>
      </c>
      <c r="F97" s="101">
        <v>40716</v>
      </c>
      <c r="G97" s="284" t="s">
        <v>2</v>
      </c>
      <c r="H97" s="641">
        <f t="shared" si="8"/>
        <v>10.11</v>
      </c>
      <c r="I97" s="642">
        <f t="shared" si="16"/>
        <v>841</v>
      </c>
      <c r="J97" s="643">
        <f t="shared" si="13"/>
        <v>41067</v>
      </c>
      <c r="K97" s="699">
        <f t="shared" si="14"/>
        <v>6.805555555555555E-2</v>
      </c>
      <c r="L97" s="646">
        <v>6.6</v>
      </c>
      <c r="M97" s="652">
        <v>633</v>
      </c>
      <c r="N97" s="700">
        <v>44372</v>
      </c>
      <c r="O97" s="701">
        <v>0.73958333333575865</v>
      </c>
      <c r="P97" s="646">
        <v>2.14</v>
      </c>
      <c r="Q97" s="652">
        <v>154</v>
      </c>
      <c r="R97" s="700">
        <v>43975</v>
      </c>
      <c r="S97" s="701">
        <v>0.79166666666424135</v>
      </c>
      <c r="T97" s="264">
        <v>5.54</v>
      </c>
      <c r="U97" s="450">
        <v>579</v>
      </c>
      <c r="V97" s="54">
        <v>43638</v>
      </c>
      <c r="W97" s="287">
        <v>0.80972222222222223</v>
      </c>
      <c r="X97" s="578">
        <v>2.1</v>
      </c>
      <c r="Y97" s="53">
        <v>146</v>
      </c>
      <c r="Z97" s="54">
        <v>43304</v>
      </c>
      <c r="AA97" s="55">
        <v>0.70833333333575865</v>
      </c>
      <c r="AB97" s="264">
        <v>2.29</v>
      </c>
      <c r="AC97" s="532">
        <v>186</v>
      </c>
      <c r="AD97" s="54">
        <v>42865</v>
      </c>
      <c r="AE97" s="61">
        <v>0.14166666666666666</v>
      </c>
      <c r="AF97" s="357">
        <v>10.07</v>
      </c>
      <c r="AG97" s="59">
        <v>831</v>
      </c>
      <c r="AH97" s="54">
        <v>42527</v>
      </c>
      <c r="AI97" s="358">
        <v>0.75</v>
      </c>
      <c r="AJ97" s="58">
        <v>3.59</v>
      </c>
      <c r="AK97" s="59">
        <v>480</v>
      </c>
      <c r="AL97" s="60">
        <v>42167</v>
      </c>
      <c r="AM97" s="61">
        <v>0.34166666666715173</v>
      </c>
      <c r="AN97" s="62">
        <v>2.39</v>
      </c>
      <c r="AO97" s="63">
        <v>207</v>
      </c>
      <c r="AP97" s="64">
        <v>41848</v>
      </c>
      <c r="AQ97" s="65">
        <v>0.64722222222189885</v>
      </c>
      <c r="AR97" s="184">
        <v>2.21</v>
      </c>
      <c r="AS97" s="185">
        <v>169</v>
      </c>
      <c r="AT97" s="186">
        <v>41529.75</v>
      </c>
      <c r="AU97" s="187">
        <v>0.75</v>
      </c>
      <c r="AV97" s="158">
        <v>10.11</v>
      </c>
      <c r="AW97" s="159">
        <v>841</v>
      </c>
      <c r="AX97" s="160">
        <v>41067</v>
      </c>
      <c r="AY97" s="291">
        <v>6.805555555555555E-2</v>
      </c>
      <c r="AZ97" s="231" t="s">
        <v>190</v>
      </c>
      <c r="BA97" s="90" t="s">
        <v>190</v>
      </c>
      <c r="BB97" s="399" t="s">
        <v>190</v>
      </c>
      <c r="BC97" s="409" t="s">
        <v>190</v>
      </c>
      <c r="BD97" s="104"/>
      <c r="BE97" s="105"/>
      <c r="BF97" s="106"/>
      <c r="BG97" s="107"/>
      <c r="BH97" s="109"/>
      <c r="BI97" s="109"/>
      <c r="BJ97" s="109"/>
      <c r="BK97" s="122"/>
      <c r="BL97" s="407"/>
      <c r="BM97" s="110"/>
      <c r="BN97" s="127"/>
      <c r="BO97" s="120"/>
      <c r="BP97" s="94"/>
      <c r="BQ97" s="95"/>
      <c r="BR97" s="130"/>
      <c r="BS97" s="144"/>
      <c r="BT97" s="94"/>
      <c r="BU97" s="95"/>
      <c r="BV97" s="130"/>
      <c r="BW97" s="144"/>
      <c r="BX97" s="94"/>
      <c r="BY97" s="95"/>
      <c r="BZ97" s="130"/>
      <c r="CA97" s="144"/>
      <c r="CB97" s="94"/>
      <c r="CC97" s="95"/>
      <c r="CD97" s="130"/>
      <c r="CE97" s="144"/>
      <c r="CF97" s="337"/>
      <c r="CG97" s="320"/>
      <c r="CH97" s="338"/>
      <c r="CI97" s="339"/>
      <c r="CJ97" s="337"/>
      <c r="CK97" s="320"/>
      <c r="CL97" s="338"/>
      <c r="CM97" s="339"/>
      <c r="CN97" s="337"/>
      <c r="CO97" s="320"/>
      <c r="CP97" s="338"/>
      <c r="CQ97" s="339"/>
      <c r="CR97" s="337"/>
      <c r="CS97" s="320"/>
      <c r="CT97" s="338"/>
      <c r="CU97" s="339"/>
      <c r="CV97" s="337"/>
      <c r="CW97" s="320"/>
      <c r="CX97" s="338"/>
      <c r="CY97" s="339"/>
      <c r="CZ97" s="337"/>
      <c r="DA97" s="320"/>
      <c r="DB97" s="338"/>
      <c r="DC97" s="339"/>
      <c r="DD97" s="337"/>
      <c r="DE97" s="320"/>
      <c r="DF97" s="338"/>
      <c r="DG97" s="339"/>
      <c r="DH97" s="337"/>
      <c r="DI97" s="320"/>
      <c r="DJ97" s="338"/>
      <c r="DK97" s="339"/>
      <c r="DL97" s="337"/>
      <c r="DM97" s="320"/>
      <c r="DN97" s="338"/>
      <c r="DO97" s="339"/>
      <c r="DP97" s="117"/>
      <c r="DQ97" s="118"/>
      <c r="DR97" s="119"/>
      <c r="DS97" s="144"/>
      <c r="DT97" s="117"/>
      <c r="DU97" s="118"/>
      <c r="DV97" s="119"/>
      <c r="DW97" s="144"/>
      <c r="DX97" s="117"/>
      <c r="DY97" s="118"/>
      <c r="DZ97" s="119"/>
      <c r="EA97" s="131"/>
      <c r="EB97" s="109"/>
      <c r="EC97" s="118"/>
      <c r="ED97" s="119"/>
      <c r="EE97" s="144"/>
      <c r="EF97" s="117"/>
      <c r="EG97" s="118"/>
      <c r="EH97" s="119"/>
      <c r="EI97" s="144"/>
      <c r="EJ97" s="94"/>
      <c r="EK97" s="95"/>
      <c r="EL97" s="219"/>
      <c r="EM97" s="97"/>
      <c r="EN97" s="94"/>
      <c r="EO97" s="95"/>
      <c r="EP97" s="96"/>
      <c r="EQ97" s="97"/>
      <c r="ER97" s="94"/>
      <c r="ES97" s="95"/>
      <c r="ET97" s="96"/>
      <c r="EU97" s="97"/>
      <c r="EV97" s="94"/>
      <c r="EW97" s="95"/>
      <c r="EX97" s="96"/>
      <c r="EY97" s="97"/>
      <c r="EZ97" s="47"/>
    </row>
    <row r="98" spans="1:156" ht="13.8" thickBot="1">
      <c r="A98" s="48" t="s">
        <v>120</v>
      </c>
      <c r="B98" s="99">
        <v>4370</v>
      </c>
      <c r="C98" s="100">
        <v>4373</v>
      </c>
      <c r="D98" s="100">
        <v>4050</v>
      </c>
      <c r="E98" s="99" t="s">
        <v>121</v>
      </c>
      <c r="F98" s="51">
        <v>35585</v>
      </c>
      <c r="G98" s="52" t="s">
        <v>9</v>
      </c>
      <c r="H98" s="641">
        <f t="shared" si="8"/>
        <v>4.4000000000000004</v>
      </c>
      <c r="I98" s="642">
        <f t="shared" si="16"/>
        <v>1000</v>
      </c>
      <c r="J98" s="643">
        <f t="shared" si="13"/>
        <v>35963</v>
      </c>
      <c r="K98" s="699">
        <f t="shared" si="14"/>
        <v>0.68611111111111101</v>
      </c>
      <c r="L98" s="646">
        <v>2.77</v>
      </c>
      <c r="M98" s="652">
        <v>483</v>
      </c>
      <c r="N98" s="700">
        <v>44366</v>
      </c>
      <c r="O98" s="701">
        <v>0.42018518518307246</v>
      </c>
      <c r="P98" s="646">
        <v>3</v>
      </c>
      <c r="Q98" s="652">
        <v>549</v>
      </c>
      <c r="R98" s="700">
        <v>43987</v>
      </c>
      <c r="S98" s="701">
        <v>0.640555555553874</v>
      </c>
      <c r="T98" s="264">
        <v>2.44</v>
      </c>
      <c r="U98" s="450">
        <v>396</v>
      </c>
      <c r="V98" s="54">
        <v>43634</v>
      </c>
      <c r="W98" s="287">
        <v>0.62361111111111112</v>
      </c>
      <c r="X98" s="578">
        <v>2.76</v>
      </c>
      <c r="Y98" s="53">
        <v>479</v>
      </c>
      <c r="Z98" s="54">
        <v>43262</v>
      </c>
      <c r="AA98" s="55">
        <v>0.27541666666365927</v>
      </c>
      <c r="AB98" s="264">
        <v>2.57</v>
      </c>
      <c r="AC98" s="532">
        <v>429</v>
      </c>
      <c r="AD98" s="54">
        <v>42908</v>
      </c>
      <c r="AE98" s="61">
        <v>0.41962962962962963</v>
      </c>
      <c r="AF98" s="357">
        <v>2.61</v>
      </c>
      <c r="AG98" s="59">
        <v>441</v>
      </c>
      <c r="AH98" s="54">
        <v>42534</v>
      </c>
      <c r="AI98" s="358">
        <v>7.1655092593573499E-2</v>
      </c>
      <c r="AJ98" s="58">
        <v>3.12</v>
      </c>
      <c r="AK98" s="59">
        <v>586</v>
      </c>
      <c r="AL98" s="60">
        <v>42167</v>
      </c>
      <c r="AM98" s="61">
        <v>3.0763888891669922E-2</v>
      </c>
      <c r="AN98" s="62">
        <v>2.7</v>
      </c>
      <c r="AO98" s="63">
        <v>465</v>
      </c>
      <c r="AP98" s="64">
        <v>41794</v>
      </c>
      <c r="AQ98" s="65">
        <v>0.50278935184906004</v>
      </c>
      <c r="AR98" s="184">
        <v>3.12</v>
      </c>
      <c r="AS98" s="185">
        <v>586</v>
      </c>
      <c r="AT98" s="186">
        <v>41438.113611111112</v>
      </c>
      <c r="AU98" s="187">
        <v>0.11361111111182254</v>
      </c>
      <c r="AV98" s="87">
        <v>2.34</v>
      </c>
      <c r="AW98" s="75">
        <v>368</v>
      </c>
      <c r="AX98" s="56">
        <v>41117</v>
      </c>
      <c r="AY98" s="76">
        <v>0.57430555555555551</v>
      </c>
      <c r="AZ98" s="188">
        <v>2.75</v>
      </c>
      <c r="BA98" s="189">
        <v>478</v>
      </c>
      <c r="BB98" s="190">
        <v>40708</v>
      </c>
      <c r="BC98" s="191">
        <v>6.805555555555555E-2</v>
      </c>
      <c r="BD98" s="214">
        <v>2.84</v>
      </c>
      <c r="BE98" s="215">
        <v>503</v>
      </c>
      <c r="BF98" s="216">
        <v>40338</v>
      </c>
      <c r="BG98" s="217">
        <v>0.72857638888888887</v>
      </c>
      <c r="BH98" s="200">
        <v>2.59</v>
      </c>
      <c r="BI98" s="189">
        <v>435</v>
      </c>
      <c r="BJ98" s="190">
        <v>39955</v>
      </c>
      <c r="BK98" s="201">
        <v>0.10277777777777779</v>
      </c>
      <c r="BL98" s="149">
        <v>3.29</v>
      </c>
      <c r="BM98" s="150">
        <v>637</v>
      </c>
      <c r="BN98" s="151">
        <v>39624</v>
      </c>
      <c r="BO98" s="152">
        <v>0.79374999999999996</v>
      </c>
      <c r="BP98" s="200">
        <v>2.5</v>
      </c>
      <c r="BQ98" s="189">
        <v>397</v>
      </c>
      <c r="BR98" s="190">
        <v>39257</v>
      </c>
      <c r="BS98" s="201">
        <v>0.95277777777777783</v>
      </c>
      <c r="BT98" s="200">
        <v>3.4</v>
      </c>
      <c r="BU98" s="189">
        <v>656</v>
      </c>
      <c r="BV98" s="190">
        <v>38878</v>
      </c>
      <c r="BW98" s="201">
        <v>0.95347222222222217</v>
      </c>
      <c r="BX98" s="149">
        <v>3.08</v>
      </c>
      <c r="BY98" s="150">
        <v>572</v>
      </c>
      <c r="BZ98" s="151">
        <v>38503</v>
      </c>
      <c r="CA98" s="152">
        <v>0.83263888888888893</v>
      </c>
      <c r="CB98" s="200">
        <v>2.2000000000000002</v>
      </c>
      <c r="CC98" s="189">
        <v>317</v>
      </c>
      <c r="CD98" s="190">
        <v>38149</v>
      </c>
      <c r="CE98" s="201">
        <v>3.4722222222222224E-2</v>
      </c>
      <c r="CF98" s="149">
        <v>3.49</v>
      </c>
      <c r="CG98" s="150">
        <v>688</v>
      </c>
      <c r="CH98" s="151">
        <v>37774</v>
      </c>
      <c r="CI98" s="152">
        <v>0.96111111111111114</v>
      </c>
      <c r="CJ98" s="200">
        <v>2.5</v>
      </c>
      <c r="CK98" s="189">
        <v>389</v>
      </c>
      <c r="CL98" s="190">
        <v>37413</v>
      </c>
      <c r="CM98" s="201">
        <v>0.4152777777777778</v>
      </c>
      <c r="CN98" s="200">
        <v>2.8</v>
      </c>
      <c r="CO98" s="189">
        <v>468</v>
      </c>
      <c r="CP98" s="190">
        <v>37030</v>
      </c>
      <c r="CQ98" s="201">
        <v>0.51249999999999996</v>
      </c>
      <c r="CR98" s="200">
        <v>3.5</v>
      </c>
      <c r="CS98" s="189">
        <v>702</v>
      </c>
      <c r="CT98" s="190">
        <v>36678</v>
      </c>
      <c r="CU98" s="201">
        <v>7.6388888888888886E-3</v>
      </c>
      <c r="CV98" s="200">
        <v>2.92</v>
      </c>
      <c r="CW98" s="189">
        <v>515</v>
      </c>
      <c r="CX98" s="190">
        <v>36322</v>
      </c>
      <c r="CY98" s="201">
        <v>9.7222222222222224E-3</v>
      </c>
      <c r="CZ98" s="276">
        <v>4.4000000000000004</v>
      </c>
      <c r="DA98" s="277">
        <v>1000</v>
      </c>
      <c r="DB98" s="278">
        <v>35963</v>
      </c>
      <c r="DC98" s="279">
        <v>0.68611111111111101</v>
      </c>
      <c r="DD98" s="200">
        <v>3</v>
      </c>
      <c r="DE98" s="189">
        <v>532</v>
      </c>
      <c r="DF98" s="190">
        <v>35601</v>
      </c>
      <c r="DG98" s="201">
        <v>0.38541666666666669</v>
      </c>
      <c r="DH98" s="117"/>
      <c r="DI98" s="118"/>
      <c r="DJ98" s="119"/>
      <c r="DK98" s="144"/>
      <c r="DL98" s="292"/>
      <c r="DM98" s="141"/>
      <c r="DN98" s="142"/>
      <c r="DO98" s="143"/>
      <c r="DP98" s="117"/>
      <c r="DQ98" s="118"/>
      <c r="DR98" s="119"/>
      <c r="DS98" s="144"/>
      <c r="DT98" s="117"/>
      <c r="DU98" s="118"/>
      <c r="DV98" s="119"/>
      <c r="DW98" s="144"/>
      <c r="DX98" s="117"/>
      <c r="DY98" s="118"/>
      <c r="DZ98" s="119"/>
      <c r="EA98" s="131"/>
      <c r="EB98" s="109"/>
      <c r="EC98" s="118"/>
      <c r="ED98" s="119"/>
      <c r="EE98" s="144"/>
      <c r="EF98" s="117"/>
      <c r="EG98" s="118"/>
      <c r="EH98" s="119"/>
      <c r="EI98" s="144"/>
      <c r="EJ98" s="94"/>
      <c r="EK98" s="95"/>
      <c r="EL98" s="219"/>
      <c r="EM98" s="97"/>
      <c r="EN98" s="94"/>
      <c r="EO98" s="95"/>
      <c r="EP98" s="96"/>
      <c r="EQ98" s="97"/>
      <c r="ER98" s="94"/>
      <c r="ES98" s="95"/>
      <c r="ET98" s="96"/>
      <c r="EU98" s="97"/>
      <c r="EV98" s="94"/>
      <c r="EW98" s="95"/>
      <c r="EX98" s="96"/>
      <c r="EY98" s="97"/>
      <c r="EZ98" s="47"/>
    </row>
    <row r="99" spans="1:156" s="262" customFormat="1" ht="13.8" thickBot="1">
      <c r="A99" s="48" t="s">
        <v>122</v>
      </c>
      <c r="B99" s="99">
        <v>4380</v>
      </c>
      <c r="C99" s="100">
        <v>4383</v>
      </c>
      <c r="D99" s="100">
        <v>4030</v>
      </c>
      <c r="E99" s="99" t="s">
        <v>123</v>
      </c>
      <c r="F99" s="51">
        <v>35537</v>
      </c>
      <c r="G99" s="52" t="s">
        <v>9</v>
      </c>
      <c r="H99" s="641">
        <f t="shared" si="8"/>
        <v>5.43</v>
      </c>
      <c r="I99" s="642">
        <f t="shared" si="16"/>
        <v>2424</v>
      </c>
      <c r="J99" s="643">
        <f t="shared" si="13"/>
        <v>41529.907337962963</v>
      </c>
      <c r="K99" s="699">
        <f t="shared" si="14"/>
        <v>0.90733796296262881</v>
      </c>
      <c r="L99" s="646">
        <v>3.61</v>
      </c>
      <c r="M99" s="652">
        <v>249</v>
      </c>
      <c r="N99" s="700">
        <v>44366</v>
      </c>
      <c r="O99" s="701">
        <v>0.4622453703705105</v>
      </c>
      <c r="P99" s="646">
        <v>3.86</v>
      </c>
      <c r="Q99" s="652">
        <v>324</v>
      </c>
      <c r="R99" s="700">
        <v>43988</v>
      </c>
      <c r="S99" s="701">
        <v>0.68675925926072523</v>
      </c>
      <c r="T99" s="264">
        <v>3.46</v>
      </c>
      <c r="U99" s="450">
        <v>215</v>
      </c>
      <c r="V99" s="54">
        <v>43627</v>
      </c>
      <c r="W99" s="287">
        <v>0.53055555555555556</v>
      </c>
      <c r="X99" s="578">
        <v>3.51</v>
      </c>
      <c r="Y99" s="53">
        <v>226.63200000000001</v>
      </c>
      <c r="Z99" s="54">
        <v>43262</v>
      </c>
      <c r="AA99" s="55">
        <v>0.19035879629518604</v>
      </c>
      <c r="AB99" s="264">
        <v>3.62</v>
      </c>
      <c r="AC99" s="532">
        <v>251</v>
      </c>
      <c r="AD99" s="54">
        <v>42908</v>
      </c>
      <c r="AE99" s="61">
        <v>0.53023148148148147</v>
      </c>
      <c r="AF99" s="357">
        <v>3.76</v>
      </c>
      <c r="AG99" s="59">
        <v>291</v>
      </c>
      <c r="AH99" s="54">
        <v>42535</v>
      </c>
      <c r="AI99" s="358">
        <v>0.13717592592729488</v>
      </c>
      <c r="AJ99" s="58">
        <v>4.4400000000000004</v>
      </c>
      <c r="AK99" s="59">
        <v>745</v>
      </c>
      <c r="AL99" s="60">
        <v>42160</v>
      </c>
      <c r="AM99" s="61">
        <v>0.55369212962978054</v>
      </c>
      <c r="AN99" s="62">
        <v>4.04</v>
      </c>
      <c r="AO99" s="63">
        <v>506</v>
      </c>
      <c r="AP99" s="64">
        <v>41792</v>
      </c>
      <c r="AQ99" s="65">
        <v>0.43806712963123573</v>
      </c>
      <c r="AR99" s="66">
        <v>5.43</v>
      </c>
      <c r="AS99" s="67">
        <v>2424</v>
      </c>
      <c r="AT99" s="68">
        <v>41529.907337962963</v>
      </c>
      <c r="AU99" s="69">
        <v>0.90733796296262881</v>
      </c>
      <c r="AV99" s="81">
        <v>2.92</v>
      </c>
      <c r="AW99" s="53">
        <v>240</v>
      </c>
      <c r="AX99" s="54">
        <v>41101</v>
      </c>
      <c r="AY99" s="55">
        <v>2.9861111111111113E-2</v>
      </c>
      <c r="AZ99" s="74">
        <v>3.57</v>
      </c>
      <c r="BA99" s="53">
        <v>534</v>
      </c>
      <c r="BB99" s="54">
        <v>40737</v>
      </c>
      <c r="BC99" s="55">
        <v>0.60763888888888895</v>
      </c>
      <c r="BD99" s="104">
        <v>3.33</v>
      </c>
      <c r="BE99" s="105">
        <v>536</v>
      </c>
      <c r="BF99" s="106">
        <v>40345</v>
      </c>
      <c r="BG99" s="107">
        <v>0.86055555555555552</v>
      </c>
      <c r="BH99" s="81">
        <v>2.94</v>
      </c>
      <c r="BI99" s="53">
        <v>339</v>
      </c>
      <c r="BJ99" s="54">
        <v>39954</v>
      </c>
      <c r="BK99" s="85">
        <v>0.69444444444444453</v>
      </c>
      <c r="BL99" s="87">
        <v>2.89</v>
      </c>
      <c r="BM99" s="75">
        <v>318</v>
      </c>
      <c r="BN99" s="56">
        <v>39603</v>
      </c>
      <c r="BO99" s="86">
        <v>0.42430555555555555</v>
      </c>
      <c r="BP99" s="81">
        <v>2.8</v>
      </c>
      <c r="BQ99" s="53">
        <v>301</v>
      </c>
      <c r="BR99" s="54">
        <v>39252</v>
      </c>
      <c r="BS99" s="85">
        <v>2.361111111111111E-2</v>
      </c>
      <c r="BT99" s="81">
        <v>2.9</v>
      </c>
      <c r="BU99" s="53">
        <v>353</v>
      </c>
      <c r="BV99" s="54">
        <v>38860</v>
      </c>
      <c r="BW99" s="85">
        <v>0.83263888888888893</v>
      </c>
      <c r="BX99" s="87">
        <v>3.13</v>
      </c>
      <c r="BY99" s="75">
        <v>414</v>
      </c>
      <c r="BZ99" s="56">
        <v>38496</v>
      </c>
      <c r="CA99" s="86">
        <v>0.94027777777777777</v>
      </c>
      <c r="CB99" s="81">
        <v>2.6</v>
      </c>
      <c r="CC99" s="53">
        <v>204</v>
      </c>
      <c r="CD99" s="54">
        <v>38123</v>
      </c>
      <c r="CE99" s="85">
        <v>0.8833333333333333</v>
      </c>
      <c r="CF99" s="87">
        <v>3.53</v>
      </c>
      <c r="CG99" s="75">
        <v>670</v>
      </c>
      <c r="CH99" s="56">
        <v>37771</v>
      </c>
      <c r="CI99" s="86">
        <v>0.46736111111111112</v>
      </c>
      <c r="CJ99" s="87">
        <v>2.3199999999999998</v>
      </c>
      <c r="CK99" s="75">
        <v>130</v>
      </c>
      <c r="CL99" s="56">
        <v>37407</v>
      </c>
      <c r="CM99" s="86">
        <v>0.47499999999999998</v>
      </c>
      <c r="CN99" s="81">
        <v>2.8</v>
      </c>
      <c r="CO99" s="53">
        <v>234</v>
      </c>
      <c r="CP99" s="54">
        <v>37039</v>
      </c>
      <c r="CQ99" s="85">
        <v>0.49583333333333335</v>
      </c>
      <c r="CR99" s="81">
        <v>3.1</v>
      </c>
      <c r="CS99" s="53">
        <v>357</v>
      </c>
      <c r="CT99" s="54">
        <v>36677</v>
      </c>
      <c r="CU99" s="85">
        <v>0.89930555555555547</v>
      </c>
      <c r="CV99" s="81">
        <v>3.02</v>
      </c>
      <c r="CW99" s="53">
        <v>366</v>
      </c>
      <c r="CX99" s="54">
        <v>36376</v>
      </c>
      <c r="CY99" s="85">
        <v>0.80902777777777779</v>
      </c>
      <c r="CZ99" s="87">
        <v>3.13</v>
      </c>
      <c r="DA99" s="75">
        <v>428</v>
      </c>
      <c r="DB99" s="56">
        <v>35937</v>
      </c>
      <c r="DC99" s="86">
        <v>0.42291666666666666</v>
      </c>
      <c r="DD99" s="81">
        <v>3.3</v>
      </c>
      <c r="DE99" s="53">
        <v>480</v>
      </c>
      <c r="DF99" s="54">
        <v>35600</v>
      </c>
      <c r="DG99" s="85">
        <v>0.18055555555555555</v>
      </c>
      <c r="DH99" s="117"/>
      <c r="DI99" s="118"/>
      <c r="DJ99" s="119"/>
      <c r="DK99" s="120"/>
      <c r="DL99" s="109"/>
      <c r="DM99" s="110"/>
      <c r="DN99" s="127"/>
      <c r="DO99" s="120"/>
      <c r="DP99" s="117"/>
      <c r="DQ99" s="118"/>
      <c r="DR99" s="119"/>
      <c r="DS99" s="120"/>
      <c r="DT99" s="117"/>
      <c r="DU99" s="118"/>
      <c r="DV99" s="119"/>
      <c r="DW99" s="120"/>
      <c r="DX99" s="117"/>
      <c r="DY99" s="118"/>
      <c r="DZ99" s="119"/>
      <c r="EA99" s="128"/>
      <c r="EB99" s="109"/>
      <c r="EC99" s="118"/>
      <c r="ED99" s="119"/>
      <c r="EE99" s="120"/>
      <c r="EF99" s="117"/>
      <c r="EG99" s="118"/>
      <c r="EH99" s="119"/>
      <c r="EI99" s="120"/>
      <c r="EJ99" s="109"/>
      <c r="EK99" s="110"/>
      <c r="EL99" s="121"/>
      <c r="EM99" s="112"/>
      <c r="EN99" s="109"/>
      <c r="EO99" s="110"/>
      <c r="EP99" s="111"/>
      <c r="EQ99" s="112"/>
      <c r="ER99" s="109"/>
      <c r="ES99" s="110"/>
      <c r="ET99" s="111"/>
      <c r="EU99" s="112"/>
      <c r="EV99" s="109"/>
      <c r="EW99" s="110"/>
      <c r="EX99" s="111"/>
      <c r="EY99" s="112"/>
    </row>
    <row r="100" spans="1:156" ht="13.8" thickBot="1">
      <c r="A100" s="48" t="s">
        <v>124</v>
      </c>
      <c r="B100" s="99">
        <v>4390</v>
      </c>
      <c r="C100" s="100">
        <v>4393</v>
      </c>
      <c r="D100" s="100">
        <v>4730</v>
      </c>
      <c r="E100" s="99" t="s">
        <v>125</v>
      </c>
      <c r="F100" s="51">
        <v>35523</v>
      </c>
      <c r="G100" s="52" t="s">
        <v>9</v>
      </c>
      <c r="H100" s="641">
        <f t="shared" si="8"/>
        <v>3.68</v>
      </c>
      <c r="I100" s="642">
        <f t="shared" si="16"/>
        <v>257</v>
      </c>
      <c r="J100" s="643">
        <f t="shared" si="13"/>
        <v>37773</v>
      </c>
      <c r="K100" s="699">
        <f t="shared" si="14"/>
        <v>2.9861111111111113E-2</v>
      </c>
      <c r="L100" s="745" t="s">
        <v>309</v>
      </c>
      <c r="M100" s="745" t="s">
        <v>309</v>
      </c>
      <c r="N100" s="745" t="s">
        <v>309</v>
      </c>
      <c r="O100" s="745" t="s">
        <v>309</v>
      </c>
      <c r="P100" s="646">
        <v>1.6</v>
      </c>
      <c r="Q100" s="652">
        <v>308</v>
      </c>
      <c r="R100" s="700">
        <v>43983</v>
      </c>
      <c r="S100" s="701">
        <v>0.87711805555591127</v>
      </c>
      <c r="T100" s="264">
        <v>1.84</v>
      </c>
      <c r="U100" s="450">
        <v>450</v>
      </c>
      <c r="V100" s="54">
        <v>43647</v>
      </c>
      <c r="W100" s="287">
        <v>0.91736111111111118</v>
      </c>
      <c r="X100" s="578">
        <v>1.96</v>
      </c>
      <c r="Y100" s="53">
        <v>533.63</v>
      </c>
      <c r="Z100" s="54">
        <v>43269</v>
      </c>
      <c r="AA100" s="55">
        <v>0.25266203703358769</v>
      </c>
      <c r="AB100" s="264">
        <v>2.02</v>
      </c>
      <c r="AC100" s="532">
        <v>563.16</v>
      </c>
      <c r="AD100" s="54">
        <v>42903</v>
      </c>
      <c r="AE100" s="61">
        <v>3.6539351851851851E-2</v>
      </c>
      <c r="AF100" s="357">
        <v>2.04</v>
      </c>
      <c r="AG100" s="59">
        <v>574.15</v>
      </c>
      <c r="AH100" s="54">
        <v>42534</v>
      </c>
      <c r="AI100" s="358">
        <v>0.99042824074422242</v>
      </c>
      <c r="AJ100" s="58">
        <v>1.79</v>
      </c>
      <c r="AK100" s="59">
        <v>415.14</v>
      </c>
      <c r="AL100" s="60">
        <v>42166</v>
      </c>
      <c r="AM100" s="61">
        <v>0.99034722222131677</v>
      </c>
      <c r="AN100" s="62">
        <v>2.54</v>
      </c>
      <c r="AO100" s="63">
        <v>852.12</v>
      </c>
      <c r="AP100" s="64">
        <v>41790</v>
      </c>
      <c r="AQ100" s="65">
        <v>0.97708333333139308</v>
      </c>
      <c r="AR100" s="184">
        <v>2.86</v>
      </c>
      <c r="AS100" s="185">
        <v>1051.5999999999999</v>
      </c>
      <c r="AT100" s="186">
        <v>41530.49690972222</v>
      </c>
      <c r="AU100" s="187">
        <v>0.49690972222015262</v>
      </c>
      <c r="AV100" s="81">
        <v>2.12</v>
      </c>
      <c r="AW100" s="53">
        <v>614</v>
      </c>
      <c r="AX100" s="54">
        <v>41097</v>
      </c>
      <c r="AY100" s="55">
        <v>0.71388888888888891</v>
      </c>
      <c r="AZ100" s="188">
        <v>2.97</v>
      </c>
      <c r="BA100" s="189">
        <v>1123</v>
      </c>
      <c r="BB100" s="190">
        <v>40733</v>
      </c>
      <c r="BC100" s="191">
        <v>0.51666666666666672</v>
      </c>
      <c r="BD100" s="214">
        <v>2.31</v>
      </c>
      <c r="BE100" s="215">
        <v>838</v>
      </c>
      <c r="BF100" s="216">
        <v>40335</v>
      </c>
      <c r="BG100" s="217">
        <v>0.9086574074074073</v>
      </c>
      <c r="BH100" s="200">
        <v>2.96</v>
      </c>
      <c r="BI100" s="189">
        <v>158</v>
      </c>
      <c r="BJ100" s="190">
        <v>39991</v>
      </c>
      <c r="BK100" s="201">
        <v>0.10555555555555556</v>
      </c>
      <c r="BL100" s="149">
        <v>2.4900000000000002</v>
      </c>
      <c r="BM100" s="150">
        <v>100</v>
      </c>
      <c r="BN100" s="151">
        <v>39636</v>
      </c>
      <c r="BO100" s="152">
        <v>1.0416666666666666E-2</v>
      </c>
      <c r="BP100" s="200">
        <v>2.6</v>
      </c>
      <c r="BQ100" s="189">
        <v>113</v>
      </c>
      <c r="BR100" s="190">
        <v>39240</v>
      </c>
      <c r="BS100" s="201">
        <v>2.5694444444444447E-2</v>
      </c>
      <c r="BT100" s="200">
        <v>2.8</v>
      </c>
      <c r="BU100" s="189">
        <v>144</v>
      </c>
      <c r="BV100" s="190">
        <v>38907</v>
      </c>
      <c r="BW100" s="201">
        <v>0.35416666666666669</v>
      </c>
      <c r="BX100" s="149">
        <v>3.1</v>
      </c>
      <c r="BY100" s="150">
        <v>173</v>
      </c>
      <c r="BZ100" s="151">
        <v>38527</v>
      </c>
      <c r="CA100" s="152">
        <v>0.22222222222222221</v>
      </c>
      <c r="CB100" s="200">
        <v>2.7</v>
      </c>
      <c r="CC100" s="189">
        <v>123</v>
      </c>
      <c r="CD100" s="190">
        <v>38148</v>
      </c>
      <c r="CE100" s="201">
        <v>0.54166666666666663</v>
      </c>
      <c r="CF100" s="158">
        <v>3.68</v>
      </c>
      <c r="CG100" s="159">
        <v>257</v>
      </c>
      <c r="CH100" s="160">
        <v>37773</v>
      </c>
      <c r="CI100" s="161">
        <v>2.9861111111111113E-2</v>
      </c>
      <c r="CJ100" s="200">
        <v>2.6</v>
      </c>
      <c r="CK100" s="189">
        <v>113</v>
      </c>
      <c r="CL100" s="190">
        <v>37355</v>
      </c>
      <c r="CM100" s="201">
        <v>0.56597222222222221</v>
      </c>
      <c r="CN100" s="200">
        <v>2.7</v>
      </c>
      <c r="CO100" s="189">
        <v>125</v>
      </c>
      <c r="CP100" s="190">
        <v>37050</v>
      </c>
      <c r="CQ100" s="201">
        <v>0.11180555555555556</v>
      </c>
      <c r="CR100" s="200">
        <v>2.7</v>
      </c>
      <c r="CS100" s="189">
        <v>123</v>
      </c>
      <c r="CT100" s="190">
        <v>36686</v>
      </c>
      <c r="CU100" s="201">
        <v>0.15069444444444444</v>
      </c>
      <c r="CV100" s="200">
        <v>3.3</v>
      </c>
      <c r="CW100" s="189">
        <v>193</v>
      </c>
      <c r="CX100" s="190">
        <v>36334</v>
      </c>
      <c r="CY100" s="201">
        <v>0.99305555555555547</v>
      </c>
      <c r="CZ100" s="200">
        <v>2.8</v>
      </c>
      <c r="DA100" s="189">
        <v>135</v>
      </c>
      <c r="DB100" s="190">
        <v>35976</v>
      </c>
      <c r="DC100" s="201">
        <v>0.2673611111111111</v>
      </c>
      <c r="DD100" s="200">
        <v>3.6</v>
      </c>
      <c r="DE100" s="189">
        <v>239</v>
      </c>
      <c r="DF100" s="190">
        <v>35601</v>
      </c>
      <c r="DG100" s="201">
        <v>0.2673611111111111</v>
      </c>
      <c r="DH100" s="117"/>
      <c r="DI100" s="118"/>
      <c r="DJ100" s="119"/>
      <c r="DK100" s="144"/>
      <c r="DL100" s="292"/>
      <c r="DM100" s="141"/>
      <c r="DN100" s="142"/>
      <c r="DO100" s="143"/>
      <c r="DP100" s="117"/>
      <c r="DQ100" s="118"/>
      <c r="DR100" s="119"/>
      <c r="DS100" s="144"/>
      <c r="DT100" s="117"/>
      <c r="DU100" s="118"/>
      <c r="DV100" s="119"/>
      <c r="DW100" s="144"/>
      <c r="DX100" s="117"/>
      <c r="DY100" s="118"/>
      <c r="DZ100" s="119"/>
      <c r="EA100" s="131"/>
      <c r="EB100" s="109"/>
      <c r="EC100" s="118"/>
      <c r="ED100" s="119"/>
      <c r="EE100" s="144"/>
      <c r="EF100" s="117"/>
      <c r="EG100" s="118"/>
      <c r="EH100" s="119"/>
      <c r="EI100" s="144"/>
      <c r="EJ100" s="94"/>
      <c r="EK100" s="95"/>
      <c r="EL100" s="219"/>
      <c r="EM100" s="97"/>
      <c r="EN100" s="94"/>
      <c r="EO100" s="95"/>
      <c r="EP100" s="96"/>
      <c r="EQ100" s="97"/>
      <c r="ER100" s="94"/>
      <c r="ES100" s="95"/>
      <c r="ET100" s="96"/>
      <c r="EU100" s="97"/>
      <c r="EV100" s="94"/>
      <c r="EW100" s="95"/>
      <c r="EX100" s="96"/>
      <c r="EY100" s="97"/>
      <c r="EZ100" s="47"/>
    </row>
    <row r="101" spans="1:156" ht="13.8" thickBot="1">
      <c r="A101" s="48" t="s">
        <v>126</v>
      </c>
      <c r="B101" s="99">
        <v>4400</v>
      </c>
      <c r="C101" s="100">
        <v>4403</v>
      </c>
      <c r="D101" s="100">
        <v>4100</v>
      </c>
      <c r="E101" s="99" t="s">
        <v>127</v>
      </c>
      <c r="F101" s="51">
        <v>35523</v>
      </c>
      <c r="G101" s="52" t="s">
        <v>9</v>
      </c>
      <c r="H101" s="641">
        <f t="shared" si="8"/>
        <v>4.2699999999999996</v>
      </c>
      <c r="I101" s="642">
        <f t="shared" si="16"/>
        <v>1532</v>
      </c>
      <c r="J101" s="643">
        <f t="shared" si="13"/>
        <v>37774</v>
      </c>
      <c r="K101" s="699">
        <f t="shared" si="14"/>
        <v>1.3888888888888888E-2</v>
      </c>
      <c r="L101" s="646">
        <v>3.32</v>
      </c>
      <c r="M101" s="652">
        <v>655</v>
      </c>
      <c r="N101" s="700">
        <v>44361</v>
      </c>
      <c r="O101" s="701">
        <v>0.20363425926188938</v>
      </c>
      <c r="P101" s="646">
        <v>3.21</v>
      </c>
      <c r="Q101" s="652">
        <v>556</v>
      </c>
      <c r="R101" s="700">
        <v>43983</v>
      </c>
      <c r="S101" s="701">
        <v>0.96483796296524815</v>
      </c>
      <c r="T101" s="264">
        <v>3.46</v>
      </c>
      <c r="U101" s="450">
        <v>837</v>
      </c>
      <c r="V101" s="54">
        <v>43648</v>
      </c>
      <c r="W101" s="287">
        <v>4.4444444444444446E-2</v>
      </c>
      <c r="X101" s="578">
        <v>3.34</v>
      </c>
      <c r="Y101" s="53">
        <v>679.75</v>
      </c>
      <c r="Z101" s="54">
        <v>43269</v>
      </c>
      <c r="AA101" s="55">
        <v>0.22114583333313931</v>
      </c>
      <c r="AB101" s="264">
        <v>3.41</v>
      </c>
      <c r="AC101" s="532">
        <v>761.01</v>
      </c>
      <c r="AD101" s="54">
        <v>42904</v>
      </c>
      <c r="AE101" s="61">
        <v>0.95702546296296298</v>
      </c>
      <c r="AF101" s="357">
        <v>3.28</v>
      </c>
      <c r="AG101" s="59">
        <v>619.77</v>
      </c>
      <c r="AH101" s="54">
        <v>42534</v>
      </c>
      <c r="AI101" s="358">
        <v>0.96931712963123573</v>
      </c>
      <c r="AJ101" s="58">
        <v>3.42</v>
      </c>
      <c r="AK101" s="59">
        <v>719</v>
      </c>
      <c r="AL101" s="60">
        <v>42169</v>
      </c>
      <c r="AM101" s="61">
        <v>0.22221064814948477</v>
      </c>
      <c r="AN101" s="62">
        <v>3.51</v>
      </c>
      <c r="AO101" s="63">
        <v>814.44</v>
      </c>
      <c r="AP101" s="64">
        <v>41790</v>
      </c>
      <c r="AQ101" s="65">
        <v>0.93195601851766696</v>
      </c>
      <c r="AR101" s="184">
        <v>3.99</v>
      </c>
      <c r="AS101" s="185">
        <v>1761.05</v>
      </c>
      <c r="AT101" s="186">
        <v>41529.984363425923</v>
      </c>
      <c r="AU101" s="187">
        <v>0.98436342592322035</v>
      </c>
      <c r="AV101" s="87">
        <v>3.38</v>
      </c>
      <c r="AW101" s="75">
        <v>705</v>
      </c>
      <c r="AX101" s="56">
        <v>41097</v>
      </c>
      <c r="AY101" s="76">
        <v>0.72361111111111109</v>
      </c>
      <c r="AZ101" s="188">
        <v>3.73</v>
      </c>
      <c r="BA101" s="189">
        <v>1254</v>
      </c>
      <c r="BB101" s="190">
        <v>40733</v>
      </c>
      <c r="BC101" s="191">
        <v>0.21805555555555556</v>
      </c>
      <c r="BD101" s="214">
        <v>3.58</v>
      </c>
      <c r="BE101" s="215">
        <v>1017</v>
      </c>
      <c r="BF101" s="216">
        <v>40337</v>
      </c>
      <c r="BG101" s="217">
        <v>2.119212962962963E-2</v>
      </c>
      <c r="BH101" s="200">
        <v>3.55</v>
      </c>
      <c r="BI101" s="189">
        <v>859</v>
      </c>
      <c r="BJ101" s="190">
        <v>39991</v>
      </c>
      <c r="BK101" s="201">
        <v>9.5138888888888884E-2</v>
      </c>
      <c r="BL101" s="149">
        <v>3.14</v>
      </c>
      <c r="BM101" s="150">
        <v>416</v>
      </c>
      <c r="BN101" s="151">
        <v>39629</v>
      </c>
      <c r="BO101" s="152">
        <v>0.17361111111111113</v>
      </c>
      <c r="BP101" s="200">
        <v>3.2</v>
      </c>
      <c r="BQ101" s="189">
        <v>480</v>
      </c>
      <c r="BR101" s="190">
        <v>39223</v>
      </c>
      <c r="BS101" s="201">
        <v>8.7499999999999994E-2</v>
      </c>
      <c r="BT101" s="200">
        <v>3.4</v>
      </c>
      <c r="BU101" s="189">
        <v>697</v>
      </c>
      <c r="BV101" s="190">
        <v>38907</v>
      </c>
      <c r="BW101" s="201">
        <v>0.31319444444444444</v>
      </c>
      <c r="BX101" s="149">
        <v>3.38</v>
      </c>
      <c r="BY101" s="150">
        <v>621</v>
      </c>
      <c r="BZ101" s="151">
        <v>38523</v>
      </c>
      <c r="CA101" s="152">
        <v>8.4722222222222213E-2</v>
      </c>
      <c r="CB101" s="200">
        <v>2.8</v>
      </c>
      <c r="CC101" s="189">
        <v>197</v>
      </c>
      <c r="CD101" s="190">
        <v>38148</v>
      </c>
      <c r="CE101" s="201">
        <v>0.1763888888888889</v>
      </c>
      <c r="CF101" s="158">
        <v>4.2699999999999996</v>
      </c>
      <c r="CG101" s="159">
        <v>1532</v>
      </c>
      <c r="CH101" s="160">
        <v>37774</v>
      </c>
      <c r="CI101" s="161">
        <v>1.3888888888888888E-2</v>
      </c>
      <c r="CJ101" s="200">
        <v>2.8</v>
      </c>
      <c r="CK101" s="189">
        <v>185</v>
      </c>
      <c r="CL101" s="190">
        <v>37414</v>
      </c>
      <c r="CM101" s="201">
        <v>8.8888888888888892E-2</v>
      </c>
      <c r="CN101" s="200">
        <v>3.5</v>
      </c>
      <c r="CO101" s="189">
        <v>628</v>
      </c>
      <c r="CP101" s="190">
        <v>37051</v>
      </c>
      <c r="CQ101" s="201">
        <v>0.15625</v>
      </c>
      <c r="CR101" s="200">
        <v>3.5</v>
      </c>
      <c r="CS101" s="189">
        <v>610</v>
      </c>
      <c r="CT101" s="190">
        <v>36697</v>
      </c>
      <c r="CU101" s="201">
        <v>0.54097222222222219</v>
      </c>
      <c r="CV101" s="200">
        <v>3.6</v>
      </c>
      <c r="CW101" s="189">
        <v>693</v>
      </c>
      <c r="CX101" s="190">
        <v>36340</v>
      </c>
      <c r="CY101" s="201">
        <v>7.1527777777777787E-2</v>
      </c>
      <c r="CZ101" s="200">
        <v>3.2</v>
      </c>
      <c r="DA101" s="189">
        <v>391</v>
      </c>
      <c r="DB101" s="190">
        <v>35987</v>
      </c>
      <c r="DC101" s="201">
        <v>0.49375000000000002</v>
      </c>
      <c r="DD101" s="200">
        <v>3.7</v>
      </c>
      <c r="DE101" s="189">
        <v>816</v>
      </c>
      <c r="DF101" s="190">
        <v>35588</v>
      </c>
      <c r="DG101" s="201">
        <v>0.15416666666666667</v>
      </c>
      <c r="DH101" s="117"/>
      <c r="DI101" s="118"/>
      <c r="DJ101" s="119"/>
      <c r="DK101" s="144"/>
      <c r="DL101" s="292"/>
      <c r="DM101" s="141"/>
      <c r="DN101" s="142"/>
      <c r="DO101" s="143"/>
      <c r="DP101" s="117"/>
      <c r="DQ101" s="118"/>
      <c r="DR101" s="119"/>
      <c r="DS101" s="144"/>
      <c r="DT101" s="117"/>
      <c r="DU101" s="118"/>
      <c r="DV101" s="119"/>
      <c r="DW101" s="144"/>
      <c r="DX101" s="117"/>
      <c r="DY101" s="118"/>
      <c r="DZ101" s="119"/>
      <c r="EA101" s="131"/>
      <c r="EB101" s="109"/>
      <c r="EC101" s="118"/>
      <c r="ED101" s="119"/>
      <c r="EE101" s="144"/>
      <c r="EF101" s="117"/>
      <c r="EG101" s="118"/>
      <c r="EH101" s="119"/>
      <c r="EI101" s="144"/>
      <c r="EJ101" s="94"/>
      <c r="EK101" s="95"/>
      <c r="EL101" s="219"/>
      <c r="EM101" s="97"/>
      <c r="EN101" s="94"/>
      <c r="EO101" s="95"/>
      <c r="EP101" s="96"/>
      <c r="EQ101" s="97"/>
      <c r="ER101" s="94"/>
      <c r="ES101" s="95"/>
      <c r="ET101" s="96"/>
      <c r="EU101" s="97"/>
      <c r="EV101" s="94"/>
      <c r="EW101" s="95"/>
      <c r="EX101" s="96"/>
      <c r="EY101" s="97"/>
      <c r="EZ101" s="47"/>
    </row>
    <row r="102" spans="1:156" s="262" customFormat="1" ht="13.8" thickBot="1">
      <c r="A102" s="48" t="s">
        <v>128</v>
      </c>
      <c r="B102" s="99">
        <v>4410</v>
      </c>
      <c r="C102" s="100">
        <v>4413</v>
      </c>
      <c r="D102" s="100">
        <v>4140</v>
      </c>
      <c r="E102" s="99" t="s">
        <v>129</v>
      </c>
      <c r="F102" s="51">
        <v>35537</v>
      </c>
      <c r="G102" s="52" t="s">
        <v>9</v>
      </c>
      <c r="H102" s="641">
        <f t="shared" si="8"/>
        <v>4.42</v>
      </c>
      <c r="I102" s="642">
        <f t="shared" si="16"/>
        <v>1860</v>
      </c>
      <c r="J102" s="643">
        <f t="shared" si="13"/>
        <v>41529.87127314815</v>
      </c>
      <c r="K102" s="699">
        <f t="shared" si="14"/>
        <v>0.87127314815006685</v>
      </c>
      <c r="L102" s="712" t="s">
        <v>304</v>
      </c>
      <c r="M102" s="538"/>
      <c r="N102" s="273"/>
      <c r="O102" s="739"/>
      <c r="P102" s="712" t="s">
        <v>304</v>
      </c>
      <c r="Q102" s="538"/>
      <c r="R102" s="273"/>
      <c r="S102" s="640"/>
      <c r="T102" s="264">
        <v>0.93</v>
      </c>
      <c r="U102" s="450">
        <v>65</v>
      </c>
      <c r="V102" s="54">
        <v>43613</v>
      </c>
      <c r="W102" s="287">
        <v>0.14583333333333334</v>
      </c>
      <c r="X102" s="578">
        <v>0.75</v>
      </c>
      <c r="Y102" s="53">
        <v>40</v>
      </c>
      <c r="Z102" s="54">
        <v>43335</v>
      </c>
      <c r="AA102" s="55">
        <v>0.72989583333401242</v>
      </c>
      <c r="AB102" s="264">
        <v>0.66</v>
      </c>
      <c r="AC102" s="532">
        <v>31.9</v>
      </c>
      <c r="AD102" s="54">
        <v>42901</v>
      </c>
      <c r="AE102" s="61">
        <v>0.50528935185185186</v>
      </c>
      <c r="AF102" s="357">
        <v>0.71</v>
      </c>
      <c r="AG102" s="59">
        <v>36.6</v>
      </c>
      <c r="AH102" s="54">
        <v>42532</v>
      </c>
      <c r="AI102" s="358">
        <v>5.9490740750334226E-3</v>
      </c>
      <c r="AJ102" s="58">
        <v>1.64</v>
      </c>
      <c r="AK102" s="59">
        <v>176</v>
      </c>
      <c r="AL102" s="60">
        <v>42133</v>
      </c>
      <c r="AM102" s="61">
        <v>0.65393518518249039</v>
      </c>
      <c r="AN102" s="62">
        <v>1.01</v>
      </c>
      <c r="AO102" s="63">
        <v>17</v>
      </c>
      <c r="AP102" s="64">
        <v>41789</v>
      </c>
      <c r="AQ102" s="65">
        <v>0.66937499999767169</v>
      </c>
      <c r="AR102" s="66">
        <v>4.42</v>
      </c>
      <c r="AS102" s="67">
        <v>1860</v>
      </c>
      <c r="AT102" s="68">
        <v>41529.87127314815</v>
      </c>
      <c r="AU102" s="69">
        <v>0.87127314815006685</v>
      </c>
      <c r="AV102" s="87">
        <v>2.42</v>
      </c>
      <c r="AW102" s="75">
        <v>210</v>
      </c>
      <c r="AX102" s="56">
        <v>41095</v>
      </c>
      <c r="AY102" s="76">
        <v>0.70833333333333337</v>
      </c>
      <c r="AZ102" s="74">
        <v>2.1800000000000002</v>
      </c>
      <c r="BA102" s="53">
        <v>172</v>
      </c>
      <c r="BB102" s="54">
        <v>40737</v>
      </c>
      <c r="BC102" s="55">
        <v>0.79375000000000007</v>
      </c>
      <c r="BD102" s="104">
        <v>1.01</v>
      </c>
      <c r="BE102" s="105">
        <v>19</v>
      </c>
      <c r="BF102" s="106">
        <v>40316</v>
      </c>
      <c r="BG102" s="107">
        <v>0.49231481481481482</v>
      </c>
      <c r="BH102" s="87">
        <v>0.78</v>
      </c>
      <c r="BI102" s="75">
        <v>13</v>
      </c>
      <c r="BJ102" s="56">
        <v>39928</v>
      </c>
      <c r="BK102" s="86">
        <v>9.2361111111111116E-2</v>
      </c>
      <c r="BL102" s="87">
        <v>0.6</v>
      </c>
      <c r="BM102" s="75">
        <v>8</v>
      </c>
      <c r="BN102" s="56">
        <v>39590</v>
      </c>
      <c r="BO102" s="86">
        <v>0.22638888888888889</v>
      </c>
      <c r="BP102" s="87">
        <v>0.9</v>
      </c>
      <c r="BQ102" s="75">
        <v>16</v>
      </c>
      <c r="BR102" s="56">
        <v>39262</v>
      </c>
      <c r="BS102" s="86">
        <v>0.43402777777777773</v>
      </c>
      <c r="BT102" s="87">
        <v>0.6</v>
      </c>
      <c r="BU102" s="75">
        <v>8</v>
      </c>
      <c r="BV102" s="56">
        <v>38857</v>
      </c>
      <c r="BW102" s="86">
        <v>0.40416666666666662</v>
      </c>
      <c r="BX102" s="87">
        <v>1.4</v>
      </c>
      <c r="BY102" s="75">
        <v>37</v>
      </c>
      <c r="BZ102" s="56">
        <v>38477</v>
      </c>
      <c r="CA102" s="86">
        <v>5.6250000000000001E-2</v>
      </c>
      <c r="CB102" s="87">
        <v>1.1299999999999999</v>
      </c>
      <c r="CC102" s="75">
        <v>22</v>
      </c>
      <c r="CD102" s="56">
        <v>38119</v>
      </c>
      <c r="CE102" s="86">
        <v>0.67708333333333337</v>
      </c>
      <c r="CF102" s="87">
        <v>1.35</v>
      </c>
      <c r="CG102" s="75">
        <v>31</v>
      </c>
      <c r="CH102" s="56">
        <v>37731</v>
      </c>
      <c r="CI102" s="86">
        <v>0.49444444444444446</v>
      </c>
      <c r="CJ102" s="81">
        <v>1</v>
      </c>
      <c r="CK102" s="53">
        <v>19</v>
      </c>
      <c r="CL102" s="54">
        <v>37410</v>
      </c>
      <c r="CM102" s="85">
        <v>0.95208333333333339</v>
      </c>
      <c r="CN102" s="81">
        <v>1.5</v>
      </c>
      <c r="CO102" s="53">
        <v>42</v>
      </c>
      <c r="CP102" s="54">
        <v>37019</v>
      </c>
      <c r="CQ102" s="85">
        <v>3.3333333333333333E-2</v>
      </c>
      <c r="CR102" s="81">
        <v>0.9</v>
      </c>
      <c r="CS102" s="53">
        <v>16</v>
      </c>
      <c r="CT102" s="54">
        <v>36654</v>
      </c>
      <c r="CU102" s="85">
        <v>0.73472222222222217</v>
      </c>
      <c r="CV102" s="81">
        <v>1.96</v>
      </c>
      <c r="CW102" s="53">
        <v>67</v>
      </c>
      <c r="CX102" s="54">
        <v>36279</v>
      </c>
      <c r="CY102" s="85">
        <v>0.8979166666666667</v>
      </c>
      <c r="CZ102" s="81">
        <v>1.2</v>
      </c>
      <c r="DA102" s="53">
        <v>23</v>
      </c>
      <c r="DB102" s="54">
        <v>35909</v>
      </c>
      <c r="DC102" s="85">
        <v>0.24930555555555556</v>
      </c>
      <c r="DD102" s="81">
        <v>1.4</v>
      </c>
      <c r="DE102" s="53">
        <v>37</v>
      </c>
      <c r="DF102" s="54">
        <v>35550</v>
      </c>
      <c r="DG102" s="85">
        <v>0.26597222222222222</v>
      </c>
      <c r="DH102" s="117"/>
      <c r="DI102" s="118"/>
      <c r="DJ102" s="119"/>
      <c r="DK102" s="120"/>
      <c r="DL102" s="109"/>
      <c r="DM102" s="110"/>
      <c r="DN102" s="127"/>
      <c r="DO102" s="120"/>
      <c r="DP102" s="117"/>
      <c r="DQ102" s="118"/>
      <c r="DR102" s="119"/>
      <c r="DS102" s="120"/>
      <c r="DT102" s="117"/>
      <c r="DU102" s="118"/>
      <c r="DV102" s="119"/>
      <c r="DW102" s="120"/>
      <c r="DX102" s="117"/>
      <c r="DY102" s="118"/>
      <c r="DZ102" s="119"/>
      <c r="EA102" s="128"/>
      <c r="EB102" s="109"/>
      <c r="EC102" s="118"/>
      <c r="ED102" s="119"/>
      <c r="EE102" s="120"/>
      <c r="EF102" s="117"/>
      <c r="EG102" s="118"/>
      <c r="EH102" s="119"/>
      <c r="EI102" s="120"/>
      <c r="EJ102" s="109"/>
      <c r="EK102" s="110"/>
      <c r="EL102" s="121"/>
      <c r="EM102" s="112"/>
      <c r="EN102" s="109"/>
      <c r="EO102" s="110"/>
      <c r="EP102" s="111"/>
      <c r="EQ102" s="112"/>
      <c r="ER102" s="109"/>
      <c r="ES102" s="110"/>
      <c r="ET102" s="111"/>
      <c r="EU102" s="112"/>
      <c r="EV102" s="109"/>
      <c r="EW102" s="110"/>
      <c r="EX102" s="111"/>
      <c r="EY102" s="112"/>
    </row>
    <row r="103" spans="1:156" s="262" customFormat="1" ht="13.8" thickBot="1">
      <c r="A103" s="48" t="s">
        <v>130</v>
      </c>
      <c r="B103" s="99">
        <v>4420</v>
      </c>
      <c r="C103" s="100">
        <v>4423</v>
      </c>
      <c r="D103" s="100">
        <v>4100</v>
      </c>
      <c r="E103" s="99" t="s">
        <v>131</v>
      </c>
      <c r="F103" s="51">
        <v>35523</v>
      </c>
      <c r="G103" s="52" t="s">
        <v>9</v>
      </c>
      <c r="H103" s="641">
        <f t="shared" si="8"/>
        <v>9.93</v>
      </c>
      <c r="I103" s="642">
        <f t="shared" si="16"/>
        <v>3783.48</v>
      </c>
      <c r="J103" s="643">
        <f t="shared" si="13"/>
        <v>41529.891631944447</v>
      </c>
      <c r="K103" s="699">
        <f t="shared" si="14"/>
        <v>0.89163194444699911</v>
      </c>
      <c r="L103" s="712" t="s">
        <v>304</v>
      </c>
      <c r="M103" s="538"/>
      <c r="N103" s="273"/>
      <c r="O103" s="739"/>
      <c r="P103" s="712" t="s">
        <v>304</v>
      </c>
      <c r="Q103" s="538"/>
      <c r="R103" s="273"/>
      <c r="S103" s="640"/>
      <c r="T103" s="264">
        <v>5.36</v>
      </c>
      <c r="U103" s="450">
        <v>874</v>
      </c>
      <c r="V103" s="54">
        <v>43648</v>
      </c>
      <c r="W103" s="287">
        <v>3.1944444444444449E-2</v>
      </c>
      <c r="X103" s="578">
        <v>4.83</v>
      </c>
      <c r="Y103" s="53">
        <v>679.4</v>
      </c>
      <c r="Z103" s="54">
        <v>43269</v>
      </c>
      <c r="AA103" s="55">
        <v>0.13450231481692754</v>
      </c>
      <c r="AB103" s="264">
        <v>4.8499999999999996</v>
      </c>
      <c r="AC103" s="532">
        <v>685.66</v>
      </c>
      <c r="AD103" s="54">
        <v>42904</v>
      </c>
      <c r="AE103" s="61">
        <v>0.25719907407407411</v>
      </c>
      <c r="AF103" s="357">
        <v>4.78</v>
      </c>
      <c r="AG103" s="59">
        <v>661.81</v>
      </c>
      <c r="AH103" s="54">
        <v>42535</v>
      </c>
      <c r="AI103" s="358">
        <v>0.12115740740409819</v>
      </c>
      <c r="AJ103" s="58">
        <v>5.32</v>
      </c>
      <c r="AK103" s="59">
        <v>860.7</v>
      </c>
      <c r="AL103" s="60">
        <v>42169</v>
      </c>
      <c r="AM103" s="61">
        <v>5.2893518521159422E-2</v>
      </c>
      <c r="AN103" s="62">
        <v>5.42</v>
      </c>
      <c r="AO103" s="63">
        <v>900.65</v>
      </c>
      <c r="AP103" s="64">
        <v>41790</v>
      </c>
      <c r="AQ103" s="65">
        <v>0.97908564814861165</v>
      </c>
      <c r="AR103" s="66">
        <v>9.93</v>
      </c>
      <c r="AS103" s="67">
        <v>3783.48</v>
      </c>
      <c r="AT103" s="68">
        <v>41529.891631944447</v>
      </c>
      <c r="AU103" s="69">
        <v>0.89163194444699911</v>
      </c>
      <c r="AV103" s="81">
        <v>4.95</v>
      </c>
      <c r="AW103" s="53">
        <v>721</v>
      </c>
      <c r="AX103" s="54">
        <v>41097</v>
      </c>
      <c r="AY103" s="55">
        <v>0.76527777777777783</v>
      </c>
      <c r="AZ103" s="74">
        <v>6.27</v>
      </c>
      <c r="BA103" s="53">
        <v>1280</v>
      </c>
      <c r="BB103" s="54">
        <v>40737</v>
      </c>
      <c r="BC103" s="55">
        <v>0.84027777777777779</v>
      </c>
      <c r="BD103" s="104">
        <v>5.31</v>
      </c>
      <c r="BE103" s="105">
        <v>857</v>
      </c>
      <c r="BF103" s="106">
        <v>40336</v>
      </c>
      <c r="BG103" s="107">
        <v>0.31202546296296296</v>
      </c>
      <c r="BH103" s="87">
        <v>5.53</v>
      </c>
      <c r="BI103" s="75">
        <v>824</v>
      </c>
      <c r="BJ103" s="56">
        <v>39991</v>
      </c>
      <c r="BK103" s="86">
        <v>3.5416666666666666E-2</v>
      </c>
      <c r="BL103" s="87">
        <v>3.88</v>
      </c>
      <c r="BM103" s="75">
        <v>421</v>
      </c>
      <c r="BN103" s="56">
        <v>39630</v>
      </c>
      <c r="BO103" s="86">
        <v>3.4027777777777775E-2</v>
      </c>
      <c r="BP103" s="87">
        <v>4.0999999999999996</v>
      </c>
      <c r="BQ103" s="75">
        <v>482</v>
      </c>
      <c r="BR103" s="56">
        <v>39252</v>
      </c>
      <c r="BS103" s="86">
        <v>0.27847222222222223</v>
      </c>
      <c r="BT103" s="81">
        <v>4.4000000000000004</v>
      </c>
      <c r="BU103" s="53">
        <v>580</v>
      </c>
      <c r="BV103" s="54">
        <v>38907</v>
      </c>
      <c r="BW103" s="85">
        <v>0.35902777777777778</v>
      </c>
      <c r="BX103" s="87">
        <v>4.29</v>
      </c>
      <c r="BY103" s="75">
        <v>548</v>
      </c>
      <c r="BZ103" s="56">
        <v>38528</v>
      </c>
      <c r="CA103" s="86">
        <v>5.6250000000000001E-2</v>
      </c>
      <c r="CB103" s="81">
        <v>3.7</v>
      </c>
      <c r="CC103" s="53">
        <v>372</v>
      </c>
      <c r="CD103" s="54">
        <v>38148</v>
      </c>
      <c r="CE103" s="85">
        <v>0.22361111111111109</v>
      </c>
      <c r="CF103" s="87">
        <v>5.62</v>
      </c>
      <c r="CG103" s="75">
        <v>1021</v>
      </c>
      <c r="CH103" s="56">
        <v>37770</v>
      </c>
      <c r="CI103" s="86">
        <v>0.98124999999999996</v>
      </c>
      <c r="CJ103" s="81">
        <v>2.7</v>
      </c>
      <c r="CK103" s="53">
        <v>129</v>
      </c>
      <c r="CL103" s="54">
        <v>37411</v>
      </c>
      <c r="CM103" s="85">
        <v>1.3194444444444444E-2</v>
      </c>
      <c r="CN103" s="81">
        <v>3.6</v>
      </c>
      <c r="CO103" s="53">
        <v>347</v>
      </c>
      <c r="CP103" s="54">
        <v>37050</v>
      </c>
      <c r="CQ103" s="85">
        <v>0.20208333333333331</v>
      </c>
      <c r="CR103" s="81">
        <v>3.6</v>
      </c>
      <c r="CS103" s="53">
        <v>353</v>
      </c>
      <c r="CT103" s="54">
        <v>36686</v>
      </c>
      <c r="CU103" s="85">
        <v>0.18124999999999999</v>
      </c>
      <c r="CV103" s="81">
        <v>4.47</v>
      </c>
      <c r="CW103" s="53">
        <v>607</v>
      </c>
      <c r="CX103" s="54">
        <v>36329</v>
      </c>
      <c r="CY103" s="85">
        <v>7.9861111111111105E-2</v>
      </c>
      <c r="CZ103" s="81">
        <v>3.6</v>
      </c>
      <c r="DA103" s="53">
        <v>343</v>
      </c>
      <c r="DB103" s="54">
        <v>35984</v>
      </c>
      <c r="DC103" s="85">
        <v>0.97499999999999998</v>
      </c>
      <c r="DD103" s="81">
        <v>5.9</v>
      </c>
      <c r="DE103" s="53">
        <v>1147</v>
      </c>
      <c r="DF103" s="54">
        <v>35590</v>
      </c>
      <c r="DG103" s="85">
        <v>0.18194444444444444</v>
      </c>
      <c r="DH103" s="117"/>
      <c r="DI103" s="118"/>
      <c r="DJ103" s="119"/>
      <c r="DK103" s="120"/>
      <c r="DL103" s="117"/>
      <c r="DM103" s="118"/>
      <c r="DN103" s="119"/>
      <c r="DO103" s="120"/>
      <c r="DP103" s="117"/>
      <c r="DQ103" s="118"/>
      <c r="DR103" s="119"/>
      <c r="DS103" s="120"/>
      <c r="DT103" s="117"/>
      <c r="DU103" s="118"/>
      <c r="DV103" s="119"/>
      <c r="DW103" s="120"/>
      <c r="DX103" s="117"/>
      <c r="DY103" s="118"/>
      <c r="DZ103" s="119"/>
      <c r="EA103" s="128"/>
      <c r="EB103" s="109"/>
      <c r="EC103" s="118"/>
      <c r="ED103" s="119"/>
      <c r="EE103" s="120"/>
      <c r="EF103" s="117"/>
      <c r="EG103" s="118"/>
      <c r="EH103" s="119"/>
      <c r="EI103" s="120"/>
      <c r="EJ103" s="109"/>
      <c r="EK103" s="110"/>
      <c r="EL103" s="121"/>
      <c r="EM103" s="112"/>
      <c r="EN103" s="109"/>
      <c r="EO103" s="110"/>
      <c r="EP103" s="111"/>
      <c r="EQ103" s="112"/>
      <c r="ER103" s="109"/>
      <c r="ES103" s="110"/>
      <c r="ET103" s="111"/>
      <c r="EU103" s="112"/>
      <c r="EV103" s="109"/>
      <c r="EW103" s="110"/>
      <c r="EX103" s="111"/>
      <c r="EY103" s="112"/>
    </row>
    <row r="104" spans="1:156" s="262" customFormat="1" ht="13.8" thickBot="1">
      <c r="A104" s="48" t="s">
        <v>132</v>
      </c>
      <c r="B104" s="99">
        <v>4430</v>
      </c>
      <c r="C104" s="100">
        <v>4433</v>
      </c>
      <c r="D104" s="100">
        <v>4160</v>
      </c>
      <c r="E104" s="99" t="s">
        <v>133</v>
      </c>
      <c r="F104" s="51">
        <v>35556</v>
      </c>
      <c r="G104" s="52" t="s">
        <v>9</v>
      </c>
      <c r="H104" s="641">
        <f t="shared" si="8"/>
        <v>4.9400000000000004</v>
      </c>
      <c r="I104" s="642">
        <f t="shared" si="16"/>
        <v>1149</v>
      </c>
      <c r="J104" s="643">
        <f t="shared" si="13"/>
        <v>41529.801516203705</v>
      </c>
      <c r="K104" s="699">
        <f t="shared" si="14"/>
        <v>0.80151620370452292</v>
      </c>
      <c r="L104" s="740">
        <v>1.57</v>
      </c>
      <c r="M104" s="741">
        <v>100</v>
      </c>
      <c r="N104" s="742">
        <v>44300</v>
      </c>
      <c r="O104" s="743">
        <v>0.48251157407503342</v>
      </c>
      <c r="P104" s="646">
        <v>2.17</v>
      </c>
      <c r="Q104" s="652">
        <v>195</v>
      </c>
      <c r="R104" s="700">
        <v>44026</v>
      </c>
      <c r="S104" s="701">
        <v>4.5023148122709244E-3</v>
      </c>
      <c r="T104" s="624">
        <v>3.16</v>
      </c>
      <c r="U104" s="591">
        <v>452</v>
      </c>
      <c r="V104" s="571">
        <v>43648</v>
      </c>
      <c r="W104" s="606">
        <v>0.44236111111111115</v>
      </c>
      <c r="X104" s="578">
        <v>2.83</v>
      </c>
      <c r="Y104" s="53">
        <v>350</v>
      </c>
      <c r="Z104" s="54">
        <v>43347</v>
      </c>
      <c r="AA104" s="55">
        <v>0.68327546296495711</v>
      </c>
      <c r="AB104" s="264">
        <v>1.7</v>
      </c>
      <c r="AC104" s="532">
        <v>118</v>
      </c>
      <c r="AD104" s="54">
        <v>42996</v>
      </c>
      <c r="AE104" s="61">
        <v>0.68694444444444447</v>
      </c>
      <c r="AF104" s="357">
        <v>1.35</v>
      </c>
      <c r="AG104" s="59">
        <v>74</v>
      </c>
      <c r="AH104" s="54">
        <v>42497</v>
      </c>
      <c r="AI104" s="358">
        <v>0.59074074074074068</v>
      </c>
      <c r="AJ104" s="58">
        <v>1.57</v>
      </c>
      <c r="AK104" s="59">
        <v>100</v>
      </c>
      <c r="AL104" s="60">
        <v>42133</v>
      </c>
      <c r="AM104" s="61">
        <v>0.56020833333604969</v>
      </c>
      <c r="AN104" s="62">
        <v>1.39</v>
      </c>
      <c r="AO104" s="63">
        <v>79</v>
      </c>
      <c r="AP104" s="64">
        <v>41783</v>
      </c>
      <c r="AQ104" s="65">
        <v>0.98287037036789116</v>
      </c>
      <c r="AR104" s="66">
        <v>4.9400000000000004</v>
      </c>
      <c r="AS104" s="67">
        <v>1149</v>
      </c>
      <c r="AT104" s="68">
        <v>41529.801516203705</v>
      </c>
      <c r="AU104" s="69">
        <v>0.80151620370452292</v>
      </c>
      <c r="AV104" s="87">
        <v>0.13</v>
      </c>
      <c r="AW104" s="176">
        <v>3</v>
      </c>
      <c r="AX104" s="177">
        <v>41086</v>
      </c>
      <c r="AY104" s="76">
        <v>0.53125</v>
      </c>
      <c r="AZ104" s="87">
        <v>0.53</v>
      </c>
      <c r="BA104" s="176">
        <v>14</v>
      </c>
      <c r="BB104" s="177" t="s">
        <v>201</v>
      </c>
      <c r="BC104" s="76">
        <v>0.5229166666666667</v>
      </c>
      <c r="BD104" s="104">
        <v>0.64</v>
      </c>
      <c r="BE104" s="105">
        <v>17</v>
      </c>
      <c r="BF104" s="106">
        <v>40317</v>
      </c>
      <c r="BG104" s="107">
        <v>5.5555555555555558E-3</v>
      </c>
      <c r="BH104" s="87">
        <v>0.57999999999999996</v>
      </c>
      <c r="BI104" s="75">
        <v>16</v>
      </c>
      <c r="BJ104" s="56">
        <v>39927</v>
      </c>
      <c r="BK104" s="86">
        <v>0.67500000000000004</v>
      </c>
      <c r="BL104" s="87">
        <v>0.46</v>
      </c>
      <c r="BM104" s="75">
        <v>12</v>
      </c>
      <c r="BN104" s="56">
        <v>39604</v>
      </c>
      <c r="BO104" s="86">
        <v>0.42569444444444443</v>
      </c>
      <c r="BP104" s="87">
        <v>1.6</v>
      </c>
      <c r="BQ104" s="75">
        <v>143</v>
      </c>
      <c r="BR104" s="56">
        <v>39179</v>
      </c>
      <c r="BS104" s="86">
        <v>0.4548611111111111</v>
      </c>
      <c r="BT104" s="81">
        <v>0.3</v>
      </c>
      <c r="BU104" s="53">
        <v>9</v>
      </c>
      <c r="BV104" s="54">
        <v>38907</v>
      </c>
      <c r="BW104" s="85">
        <v>0.12083333333333333</v>
      </c>
      <c r="BX104" s="87">
        <v>0.56999999999999995</v>
      </c>
      <c r="BY104" s="75">
        <v>15</v>
      </c>
      <c r="BZ104" s="56">
        <v>38484</v>
      </c>
      <c r="CA104" s="86">
        <v>0.50763888888888886</v>
      </c>
      <c r="CB104" s="87">
        <v>0.48</v>
      </c>
      <c r="CC104" s="75">
        <v>13</v>
      </c>
      <c r="CD104" s="56">
        <v>38156</v>
      </c>
      <c r="CE104" s="86">
        <v>0.63541666666666663</v>
      </c>
      <c r="CF104" s="87">
        <v>0.65</v>
      </c>
      <c r="CG104" s="75">
        <v>17</v>
      </c>
      <c r="CH104" s="56">
        <v>37766</v>
      </c>
      <c r="CI104" s="86">
        <v>2.5000000000000001E-2</v>
      </c>
      <c r="CJ104" s="81">
        <v>0.5</v>
      </c>
      <c r="CK104" s="53">
        <v>14</v>
      </c>
      <c r="CL104" s="54">
        <v>37361</v>
      </c>
      <c r="CM104" s="85">
        <v>0.9868055555555556</v>
      </c>
      <c r="CN104" s="81">
        <v>1</v>
      </c>
      <c r="CO104" s="53">
        <v>60</v>
      </c>
      <c r="CP104" s="54">
        <v>36985</v>
      </c>
      <c r="CQ104" s="85">
        <v>0.46527777777777773</v>
      </c>
      <c r="CR104" s="81">
        <v>0.4</v>
      </c>
      <c r="CS104" s="53">
        <v>9</v>
      </c>
      <c r="CT104" s="54">
        <v>36695</v>
      </c>
      <c r="CU104" s="85">
        <v>0.47152777777777777</v>
      </c>
      <c r="CV104" s="81">
        <v>1.32</v>
      </c>
      <c r="CW104" s="53">
        <v>102</v>
      </c>
      <c r="CX104" s="54">
        <v>36377</v>
      </c>
      <c r="CY104" s="85">
        <v>0.85069444444444453</v>
      </c>
      <c r="CZ104" s="81">
        <v>0.7</v>
      </c>
      <c r="DA104" s="53">
        <v>19</v>
      </c>
      <c r="DB104" s="54">
        <v>35921</v>
      </c>
      <c r="DC104" s="85">
        <v>0.51458333333333328</v>
      </c>
      <c r="DD104" s="81">
        <v>1</v>
      </c>
      <c r="DE104" s="53">
        <v>49</v>
      </c>
      <c r="DF104" s="54">
        <v>35591</v>
      </c>
      <c r="DG104" s="85">
        <v>0.54791666666666672</v>
      </c>
      <c r="DH104" s="117"/>
      <c r="DI104" s="118"/>
      <c r="DJ104" s="119"/>
      <c r="DK104" s="120"/>
      <c r="DL104" s="109"/>
      <c r="DM104" s="110"/>
      <c r="DN104" s="127"/>
      <c r="DO104" s="120"/>
      <c r="DP104" s="117"/>
      <c r="DQ104" s="118"/>
      <c r="DR104" s="119"/>
      <c r="DS104" s="120"/>
      <c r="DT104" s="117"/>
      <c r="DU104" s="118"/>
      <c r="DV104" s="119"/>
      <c r="DW104" s="120"/>
      <c r="DX104" s="117"/>
      <c r="DY104" s="118"/>
      <c r="DZ104" s="119"/>
      <c r="EA104" s="128"/>
      <c r="EB104" s="109"/>
      <c r="EC104" s="118"/>
      <c r="ED104" s="119"/>
      <c r="EE104" s="120"/>
      <c r="EF104" s="117"/>
      <c r="EG104" s="118"/>
      <c r="EH104" s="119"/>
      <c r="EI104" s="120"/>
      <c r="EJ104" s="109"/>
      <c r="EK104" s="110"/>
      <c r="EL104" s="121"/>
      <c r="EM104" s="112"/>
      <c r="EN104" s="109"/>
      <c r="EO104" s="110"/>
      <c r="EP104" s="111"/>
      <c r="EQ104" s="112"/>
      <c r="ER104" s="109"/>
      <c r="ES104" s="110"/>
      <c r="ET104" s="111"/>
      <c r="EU104" s="112"/>
      <c r="EV104" s="109"/>
      <c r="EW104" s="110"/>
      <c r="EX104" s="111"/>
      <c r="EY104" s="112"/>
    </row>
    <row r="105" spans="1:156" s="262" customFormat="1" ht="13.8" thickBot="1">
      <c r="A105" s="48" t="s">
        <v>134</v>
      </c>
      <c r="B105" s="99">
        <v>4440</v>
      </c>
      <c r="C105" s="100">
        <v>4443</v>
      </c>
      <c r="D105" s="100">
        <v>4190</v>
      </c>
      <c r="E105" s="99" t="s">
        <v>135</v>
      </c>
      <c r="F105" s="51">
        <v>35555</v>
      </c>
      <c r="G105" s="52" t="s">
        <v>9</v>
      </c>
      <c r="H105" s="641">
        <f t="shared" si="8"/>
        <v>5.34</v>
      </c>
      <c r="I105" s="642">
        <f t="shared" si="16"/>
        <v>1258</v>
      </c>
      <c r="J105" s="643">
        <f t="shared" si="13"/>
        <v>41529.437280092592</v>
      </c>
      <c r="K105" s="699">
        <f t="shared" si="14"/>
        <v>0.43728009259211831</v>
      </c>
      <c r="L105" s="646"/>
      <c r="M105" s="652"/>
      <c r="N105" s="700"/>
      <c r="O105" s="701"/>
      <c r="P105" s="708" t="s">
        <v>305</v>
      </c>
      <c r="Q105" s="652"/>
      <c r="R105" s="700"/>
      <c r="S105" s="701"/>
      <c r="T105" s="264"/>
      <c r="U105" s="450"/>
      <c r="V105" s="54"/>
      <c r="W105" s="287"/>
      <c r="X105" s="578"/>
      <c r="Y105" s="53"/>
      <c r="Z105" s="54"/>
      <c r="AA105" s="55"/>
      <c r="AB105" s="264">
        <v>1.93</v>
      </c>
      <c r="AC105" s="532">
        <v>900</v>
      </c>
      <c r="AD105" s="54">
        <v>42917</v>
      </c>
      <c r="AE105" s="61">
        <v>0.27142361111111107</v>
      </c>
      <c r="AF105" s="357">
        <v>0.57999999999999996</v>
      </c>
      <c r="AG105" s="59">
        <v>208.53</v>
      </c>
      <c r="AH105" s="54">
        <v>42530</v>
      </c>
      <c r="AI105" s="358">
        <v>0.81706018518518519</v>
      </c>
      <c r="AJ105" s="58">
        <v>1.1000000000000001</v>
      </c>
      <c r="AK105" s="59">
        <v>378.93</v>
      </c>
      <c r="AL105" s="60">
        <v>42132</v>
      </c>
      <c r="AM105" s="61">
        <v>0.90623842592322035</v>
      </c>
      <c r="AN105" s="62">
        <v>0.52</v>
      </c>
      <c r="AO105" s="63">
        <v>61</v>
      </c>
      <c r="AP105" s="64">
        <v>41852</v>
      </c>
      <c r="AQ105" s="65">
        <v>4.8611111111111112E-3</v>
      </c>
      <c r="AR105" s="66">
        <v>5.34</v>
      </c>
      <c r="AS105" s="67">
        <v>1258</v>
      </c>
      <c r="AT105" s="68">
        <v>41529.437280092592</v>
      </c>
      <c r="AU105" s="69">
        <v>0.43728009259211831</v>
      </c>
      <c r="AV105" s="87">
        <v>1.72</v>
      </c>
      <c r="AW105" s="176">
        <v>97</v>
      </c>
      <c r="AX105" s="177">
        <v>41097</v>
      </c>
      <c r="AY105" s="76">
        <v>0.31527777777777777</v>
      </c>
      <c r="AZ105" s="87">
        <v>1.38</v>
      </c>
      <c r="BA105" s="176">
        <v>61</v>
      </c>
      <c r="BB105" s="177">
        <v>40714</v>
      </c>
      <c r="BC105" s="76">
        <v>0.17708333333333334</v>
      </c>
      <c r="BD105" s="104">
        <v>1.86</v>
      </c>
      <c r="BE105" s="105">
        <v>113</v>
      </c>
      <c r="BF105" s="106">
        <v>40335</v>
      </c>
      <c r="BG105" s="107">
        <v>5.6828703703703708E-2</v>
      </c>
      <c r="BH105" s="87">
        <v>1.83</v>
      </c>
      <c r="BI105" s="75">
        <v>110</v>
      </c>
      <c r="BJ105" s="56">
        <v>39990</v>
      </c>
      <c r="BK105" s="86">
        <v>0.9868055555555556</v>
      </c>
      <c r="BL105" s="87">
        <v>1.19</v>
      </c>
      <c r="BM105" s="75">
        <v>45</v>
      </c>
      <c r="BN105" s="56">
        <v>39601</v>
      </c>
      <c r="BO105" s="86">
        <v>0.99513888888888891</v>
      </c>
      <c r="BP105" s="87">
        <v>1.1000000000000001</v>
      </c>
      <c r="BQ105" s="75">
        <v>35</v>
      </c>
      <c r="BR105" s="56">
        <v>39292</v>
      </c>
      <c r="BS105" s="86">
        <v>0.64722222222222225</v>
      </c>
      <c r="BT105" s="81">
        <v>1.5</v>
      </c>
      <c r="BU105" s="53">
        <v>76</v>
      </c>
      <c r="BV105" s="54">
        <v>38907</v>
      </c>
      <c r="BW105" s="85">
        <v>0.41666666666666669</v>
      </c>
      <c r="BX105" s="87">
        <v>1.95</v>
      </c>
      <c r="BY105" s="75">
        <v>123</v>
      </c>
      <c r="BZ105" s="56">
        <v>38558</v>
      </c>
      <c r="CA105" s="86">
        <v>0.70277777777777783</v>
      </c>
      <c r="CB105" s="87">
        <v>0.74</v>
      </c>
      <c r="CC105" s="75">
        <v>18</v>
      </c>
      <c r="CD105" s="56">
        <v>38192</v>
      </c>
      <c r="CE105" s="86">
        <v>0.80833333333333324</v>
      </c>
      <c r="CF105" s="87">
        <v>1.39</v>
      </c>
      <c r="CG105" s="75">
        <v>61</v>
      </c>
      <c r="CH105" s="56">
        <v>37772</v>
      </c>
      <c r="CI105" s="86">
        <v>0.6777777777777777</v>
      </c>
      <c r="CJ105" s="81">
        <v>0.8</v>
      </c>
      <c r="CK105" s="53">
        <v>19</v>
      </c>
      <c r="CL105" s="54">
        <v>37410</v>
      </c>
      <c r="CM105" s="85">
        <v>0.94236111111111109</v>
      </c>
      <c r="CN105" s="81">
        <v>0.8</v>
      </c>
      <c r="CO105" s="53">
        <v>19</v>
      </c>
      <c r="CP105" s="54">
        <v>37081</v>
      </c>
      <c r="CQ105" s="85">
        <v>0.36388888888888887</v>
      </c>
      <c r="CR105" s="81">
        <v>2</v>
      </c>
      <c r="CS105" s="53">
        <v>136</v>
      </c>
      <c r="CT105" s="54">
        <v>36673</v>
      </c>
      <c r="CU105" s="85">
        <v>7.6388888888888895E-2</v>
      </c>
      <c r="CV105" s="81">
        <v>1.63</v>
      </c>
      <c r="CW105" s="53">
        <v>86</v>
      </c>
      <c r="CX105" s="54">
        <v>36280</v>
      </c>
      <c r="CY105" s="85">
        <v>0.88263888888888886</v>
      </c>
      <c r="CZ105" s="87">
        <v>0.8</v>
      </c>
      <c r="DA105" s="75">
        <v>20</v>
      </c>
      <c r="DB105" s="56">
        <v>36028</v>
      </c>
      <c r="DC105" s="86">
        <v>0.66805555555555562</v>
      </c>
      <c r="DD105" s="81">
        <v>1.3</v>
      </c>
      <c r="DE105" s="53">
        <v>52</v>
      </c>
      <c r="DF105" s="54">
        <v>35590</v>
      </c>
      <c r="DG105" s="85">
        <v>0.28680555555555554</v>
      </c>
      <c r="DH105" s="117"/>
      <c r="DI105" s="118"/>
      <c r="DJ105" s="119"/>
      <c r="DK105" s="120"/>
      <c r="DL105" s="109"/>
      <c r="DM105" s="110"/>
      <c r="DN105" s="127"/>
      <c r="DO105" s="120"/>
      <c r="DP105" s="117"/>
      <c r="DQ105" s="118"/>
      <c r="DR105" s="119"/>
      <c r="DS105" s="120"/>
      <c r="DT105" s="117"/>
      <c r="DU105" s="118"/>
      <c r="DV105" s="119"/>
      <c r="DW105" s="120"/>
      <c r="DX105" s="117"/>
      <c r="DY105" s="118"/>
      <c r="DZ105" s="119"/>
      <c r="EA105" s="128"/>
      <c r="EB105" s="109"/>
      <c r="EC105" s="118"/>
      <c r="ED105" s="119"/>
      <c r="EE105" s="120"/>
      <c r="EF105" s="117"/>
      <c r="EG105" s="118"/>
      <c r="EH105" s="119"/>
      <c r="EI105" s="120"/>
      <c r="EJ105" s="109"/>
      <c r="EK105" s="110"/>
      <c r="EL105" s="121"/>
      <c r="EM105" s="112"/>
      <c r="EN105" s="109"/>
      <c r="EO105" s="110"/>
      <c r="EP105" s="111"/>
      <c r="EQ105" s="112"/>
      <c r="ER105" s="109"/>
      <c r="ES105" s="110"/>
      <c r="ET105" s="111"/>
      <c r="EU105" s="112"/>
      <c r="EV105" s="109"/>
      <c r="EW105" s="110"/>
      <c r="EX105" s="111"/>
      <c r="EY105" s="112"/>
    </row>
    <row r="106" spans="1:156" s="262" customFormat="1" ht="13.8" thickBot="1">
      <c r="A106" s="48" t="s">
        <v>136</v>
      </c>
      <c r="B106" s="49">
        <v>4450</v>
      </c>
      <c r="C106" s="50">
        <v>4453</v>
      </c>
      <c r="D106" s="50">
        <v>4200</v>
      </c>
      <c r="E106" s="49" t="s">
        <v>137</v>
      </c>
      <c r="F106" s="51">
        <v>35580</v>
      </c>
      <c r="G106" s="52" t="s">
        <v>9</v>
      </c>
      <c r="H106" s="641">
        <f t="shared" si="8"/>
        <v>9.01</v>
      </c>
      <c r="I106" s="642">
        <f t="shared" si="16"/>
        <v>3658</v>
      </c>
      <c r="J106" s="643">
        <f t="shared" si="13"/>
        <v>41529.074548611112</v>
      </c>
      <c r="K106" s="699">
        <f t="shared" si="14"/>
        <v>7.4548611111822538E-2</v>
      </c>
      <c r="L106" s="646">
        <v>2.5</v>
      </c>
      <c r="M106" s="652">
        <v>198</v>
      </c>
      <c r="N106" s="700">
        <v>44361</v>
      </c>
      <c r="O106" s="701">
        <v>0.27189814814482816</v>
      </c>
      <c r="P106" s="646">
        <v>2.99</v>
      </c>
      <c r="Q106" s="652">
        <v>264</v>
      </c>
      <c r="R106" s="700">
        <v>43983</v>
      </c>
      <c r="S106" s="701">
        <v>3.3750000002328306E-2</v>
      </c>
      <c r="T106" s="264"/>
      <c r="U106" s="450"/>
      <c r="V106" s="54"/>
      <c r="W106" s="287"/>
      <c r="X106" s="578">
        <v>1.34</v>
      </c>
      <c r="Y106" s="53">
        <v>71</v>
      </c>
      <c r="Z106" s="54">
        <v>43304</v>
      </c>
      <c r="AA106" s="55">
        <v>0.78806712962978054</v>
      </c>
      <c r="AB106" s="264">
        <v>3.28</v>
      </c>
      <c r="AC106" s="532">
        <v>307</v>
      </c>
      <c r="AD106" s="54">
        <v>42881</v>
      </c>
      <c r="AE106" s="61">
        <v>0.10474537037037036</v>
      </c>
      <c r="AF106" s="357">
        <v>2.74</v>
      </c>
      <c r="AG106" s="59">
        <v>229</v>
      </c>
      <c r="AH106" s="54">
        <v>42530</v>
      </c>
      <c r="AI106" s="358">
        <v>0.87277777777489973</v>
      </c>
      <c r="AJ106" s="58">
        <v>4.5199999999999996</v>
      </c>
      <c r="AK106" s="59">
        <v>538</v>
      </c>
      <c r="AL106" s="60">
        <v>42133</v>
      </c>
      <c r="AM106" s="61">
        <v>0.44693287037080154</v>
      </c>
      <c r="AN106" s="62">
        <v>2.79</v>
      </c>
      <c r="AO106" s="63">
        <v>236</v>
      </c>
      <c r="AP106" s="64">
        <v>41785</v>
      </c>
      <c r="AQ106" s="65">
        <v>0.14746527777606389</v>
      </c>
      <c r="AR106" s="66">
        <v>9.01</v>
      </c>
      <c r="AS106" s="67">
        <v>3658</v>
      </c>
      <c r="AT106" s="68">
        <v>41529.074548611112</v>
      </c>
      <c r="AU106" s="69">
        <v>7.4548611111822538E-2</v>
      </c>
      <c r="AV106" s="87">
        <v>4.01</v>
      </c>
      <c r="AW106" s="176">
        <v>523</v>
      </c>
      <c r="AX106" s="177">
        <v>41097</v>
      </c>
      <c r="AY106" s="76">
        <v>0.76180555555555562</v>
      </c>
      <c r="AZ106" s="87">
        <v>3.42</v>
      </c>
      <c r="BA106" s="176">
        <v>347</v>
      </c>
      <c r="BB106" s="177">
        <v>40737</v>
      </c>
      <c r="BC106" s="76">
        <v>0.81388888888888899</v>
      </c>
      <c r="BD106" s="104">
        <v>3.74</v>
      </c>
      <c r="BE106" s="105">
        <v>436</v>
      </c>
      <c r="BF106" s="106">
        <v>40334</v>
      </c>
      <c r="BG106" s="107">
        <v>0.31350694444444444</v>
      </c>
      <c r="BH106" s="87">
        <v>4.09</v>
      </c>
      <c r="BI106" s="75">
        <v>553</v>
      </c>
      <c r="BJ106" s="56">
        <v>39991</v>
      </c>
      <c r="BK106" s="86">
        <v>6.9444444444444434E-2</v>
      </c>
      <c r="BL106" s="87">
        <v>3.15</v>
      </c>
      <c r="BM106" s="75">
        <v>279</v>
      </c>
      <c r="BN106" s="56">
        <v>39604</v>
      </c>
      <c r="BO106" s="86">
        <v>0.56388888888888888</v>
      </c>
      <c r="BP106" s="87">
        <v>2.8</v>
      </c>
      <c r="BQ106" s="75">
        <v>216</v>
      </c>
      <c r="BR106" s="56">
        <v>39231</v>
      </c>
      <c r="BS106" s="86">
        <v>0.57013888888888886</v>
      </c>
      <c r="BT106" s="81">
        <v>2.9</v>
      </c>
      <c r="BU106" s="53">
        <v>222</v>
      </c>
      <c r="BV106" s="54">
        <v>38907</v>
      </c>
      <c r="BW106" s="85">
        <v>0.3527777777777778</v>
      </c>
      <c r="BX106" s="87">
        <v>3.3</v>
      </c>
      <c r="BY106" s="75">
        <v>314</v>
      </c>
      <c r="BZ106" s="56">
        <v>38558</v>
      </c>
      <c r="CA106" s="86">
        <v>0.7416666666666667</v>
      </c>
      <c r="CB106" s="81">
        <v>3.24</v>
      </c>
      <c r="CC106" s="53">
        <v>298</v>
      </c>
      <c r="CD106" s="54">
        <v>38191</v>
      </c>
      <c r="CE106" s="85">
        <v>0.58680555555555558</v>
      </c>
      <c r="CF106" s="87">
        <v>4.58</v>
      </c>
      <c r="CG106" s="75">
        <v>735</v>
      </c>
      <c r="CH106" s="56">
        <v>37756</v>
      </c>
      <c r="CI106" s="86">
        <v>0.84652777777777777</v>
      </c>
      <c r="CJ106" s="81">
        <v>1.7</v>
      </c>
      <c r="CK106" s="53">
        <v>64</v>
      </c>
      <c r="CL106" s="54">
        <v>37410</v>
      </c>
      <c r="CM106" s="85">
        <v>0.93402777777777779</v>
      </c>
      <c r="CN106" s="81">
        <v>1.9</v>
      </c>
      <c r="CO106" s="53">
        <v>92</v>
      </c>
      <c r="CP106" s="54">
        <v>37039</v>
      </c>
      <c r="CQ106" s="85">
        <v>0.13819444444444443</v>
      </c>
      <c r="CR106" s="81">
        <v>1.9</v>
      </c>
      <c r="CS106" s="53">
        <v>89</v>
      </c>
      <c r="CT106" s="54">
        <v>36670</v>
      </c>
      <c r="CU106" s="85">
        <v>0.90833333333333333</v>
      </c>
      <c r="CV106" s="81">
        <v>4.5999999999999996</v>
      </c>
      <c r="CW106" s="53">
        <v>720</v>
      </c>
      <c r="CX106" s="54">
        <v>36280</v>
      </c>
      <c r="CY106" s="85">
        <v>0.73611111111111116</v>
      </c>
      <c r="CZ106" s="87">
        <v>2.5</v>
      </c>
      <c r="DA106" s="75">
        <v>163</v>
      </c>
      <c r="DB106" s="56">
        <v>36001</v>
      </c>
      <c r="DC106" s="86">
        <v>0.77847222222222223</v>
      </c>
      <c r="DD106" s="81">
        <v>2.7</v>
      </c>
      <c r="DE106" s="53">
        <v>194</v>
      </c>
      <c r="DF106" s="54">
        <v>35593</v>
      </c>
      <c r="DG106" s="85">
        <v>0.9590277777777777</v>
      </c>
      <c r="DH106" s="117"/>
      <c r="DI106" s="118"/>
      <c r="DJ106" s="119"/>
      <c r="DK106" s="120"/>
      <c r="DL106" s="117"/>
      <c r="DM106" s="118"/>
      <c r="DN106" s="119"/>
      <c r="DO106" s="120"/>
      <c r="DP106" s="117"/>
      <c r="DQ106" s="118"/>
      <c r="DR106" s="119"/>
      <c r="DS106" s="120"/>
      <c r="DT106" s="117"/>
      <c r="DU106" s="118"/>
      <c r="DV106" s="119"/>
      <c r="DW106" s="120"/>
      <c r="DX106" s="117"/>
      <c r="DY106" s="118"/>
      <c r="DZ106" s="119"/>
      <c r="EA106" s="128"/>
      <c r="EB106" s="109"/>
      <c r="EC106" s="118"/>
      <c r="ED106" s="119"/>
      <c r="EE106" s="120"/>
      <c r="EF106" s="117"/>
      <c r="EG106" s="118"/>
      <c r="EH106" s="119"/>
      <c r="EI106" s="120"/>
      <c r="EJ106" s="109"/>
      <c r="EK106" s="110"/>
      <c r="EL106" s="121"/>
      <c r="EM106" s="112"/>
      <c r="EN106" s="109"/>
      <c r="EO106" s="110"/>
      <c r="EP106" s="111"/>
      <c r="EQ106" s="112"/>
      <c r="ER106" s="109"/>
      <c r="ES106" s="110"/>
      <c r="ET106" s="111"/>
      <c r="EU106" s="112"/>
      <c r="EV106" s="109"/>
      <c r="EW106" s="110"/>
      <c r="EX106" s="111"/>
      <c r="EY106" s="112"/>
    </row>
    <row r="107" spans="1:156" s="262" customFormat="1" ht="13.8" thickBot="1">
      <c r="A107" s="48" t="s">
        <v>138</v>
      </c>
      <c r="B107" s="49">
        <v>4460</v>
      </c>
      <c r="C107" s="50">
        <v>4463</v>
      </c>
      <c r="D107" s="50">
        <v>4350</v>
      </c>
      <c r="E107" s="49" t="s">
        <v>139</v>
      </c>
      <c r="F107" s="51">
        <v>35541</v>
      </c>
      <c r="G107" s="52" t="s">
        <v>9</v>
      </c>
      <c r="H107" s="641">
        <f t="shared" si="8"/>
        <v>8.7100000000000009</v>
      </c>
      <c r="I107" s="642">
        <f t="shared" si="16"/>
        <v>4855</v>
      </c>
      <c r="J107" s="643">
        <f t="shared" si="13"/>
        <v>41529.047754629632</v>
      </c>
      <c r="K107" s="699">
        <f t="shared" si="14"/>
        <v>4.7754629631526768E-2</v>
      </c>
      <c r="L107" s="646"/>
      <c r="M107" s="652"/>
      <c r="N107" s="700"/>
      <c r="O107" s="701"/>
      <c r="P107" s="708" t="s">
        <v>306</v>
      </c>
      <c r="Q107" s="652"/>
      <c r="R107" s="700"/>
      <c r="S107" s="701"/>
      <c r="T107" s="264"/>
      <c r="U107" s="450"/>
      <c r="V107" s="54"/>
      <c r="W107" s="287"/>
      <c r="X107" s="578"/>
      <c r="Y107" s="53"/>
      <c r="Z107" s="54"/>
      <c r="AA107" s="55"/>
      <c r="AB107" s="264">
        <v>1.35</v>
      </c>
      <c r="AC107" s="532">
        <v>398.6</v>
      </c>
      <c r="AD107" s="54">
        <v>42904</v>
      </c>
      <c r="AE107" s="61">
        <v>0.33067129629629627</v>
      </c>
      <c r="AF107" s="357">
        <v>2.0699999999999998</v>
      </c>
      <c r="AG107" s="59">
        <v>766</v>
      </c>
      <c r="AH107" s="54">
        <v>42534</v>
      </c>
      <c r="AI107" s="358">
        <v>3.1979166669771075E-2</v>
      </c>
      <c r="AJ107" s="58">
        <v>2.02</v>
      </c>
      <c r="AK107" s="59">
        <v>746.6</v>
      </c>
      <c r="AL107" s="60">
        <v>42169</v>
      </c>
      <c r="AM107" s="61">
        <v>1.5266203707142267E-2</v>
      </c>
      <c r="AN107" s="62">
        <v>0.28000000000000003</v>
      </c>
      <c r="AO107" s="63">
        <v>0</v>
      </c>
      <c r="AP107" s="64">
        <v>41881</v>
      </c>
      <c r="AQ107" s="65">
        <v>0.48819444444444443</v>
      </c>
      <c r="AR107" s="66">
        <v>8.7100000000000009</v>
      </c>
      <c r="AS107" s="67">
        <v>4855</v>
      </c>
      <c r="AT107" s="68">
        <v>41529.047754629632</v>
      </c>
      <c r="AU107" s="69">
        <v>4.7754629631526768E-2</v>
      </c>
      <c r="AV107" s="87">
        <v>1.85</v>
      </c>
      <c r="AW107" s="176">
        <v>176</v>
      </c>
      <c r="AX107" s="177">
        <v>41097</v>
      </c>
      <c r="AY107" s="76">
        <v>0.76736111111111116</v>
      </c>
      <c r="AZ107" s="103">
        <v>2.4</v>
      </c>
      <c r="BA107" s="176">
        <v>315</v>
      </c>
      <c r="BB107" s="177">
        <v>40726</v>
      </c>
      <c r="BC107" s="76">
        <v>2.2222222222222223E-2</v>
      </c>
      <c r="BD107" s="104">
        <v>2.4500000000000002</v>
      </c>
      <c r="BE107" s="105">
        <v>334</v>
      </c>
      <c r="BF107" s="106">
        <v>40334</v>
      </c>
      <c r="BG107" s="107">
        <v>0.91918981481481488</v>
      </c>
      <c r="BH107" s="87">
        <v>2.1</v>
      </c>
      <c r="BI107" s="75">
        <v>234</v>
      </c>
      <c r="BJ107" s="56">
        <v>39991</v>
      </c>
      <c r="BK107" s="86">
        <v>0.92222222222222217</v>
      </c>
      <c r="BL107" s="87">
        <v>1.8</v>
      </c>
      <c r="BM107" s="75">
        <v>166</v>
      </c>
      <c r="BN107" s="56">
        <v>39618</v>
      </c>
      <c r="BO107" s="86">
        <v>1.1805555555555555E-2</v>
      </c>
      <c r="BP107" s="87">
        <v>1.9</v>
      </c>
      <c r="BQ107" s="75">
        <v>197</v>
      </c>
      <c r="BR107" s="56">
        <v>39224</v>
      </c>
      <c r="BS107" s="86">
        <v>6.2500000000000003E-3</v>
      </c>
      <c r="BT107" s="81">
        <v>2.1</v>
      </c>
      <c r="BU107" s="53">
        <v>222</v>
      </c>
      <c r="BV107" s="54">
        <v>38907</v>
      </c>
      <c r="BW107" s="85">
        <v>0.91388888888888886</v>
      </c>
      <c r="BX107" s="87">
        <v>2</v>
      </c>
      <c r="BY107" s="75">
        <v>209</v>
      </c>
      <c r="BZ107" s="56">
        <v>38494</v>
      </c>
      <c r="CA107" s="86">
        <v>0.97083333333333333</v>
      </c>
      <c r="CB107" s="87">
        <v>2.58</v>
      </c>
      <c r="CC107" s="75">
        <v>373</v>
      </c>
      <c r="CD107" s="56">
        <v>38169</v>
      </c>
      <c r="CE107" s="86">
        <v>0.26527777777777778</v>
      </c>
      <c r="CF107" s="87">
        <v>2.63</v>
      </c>
      <c r="CG107" s="75">
        <v>390</v>
      </c>
      <c r="CH107" s="56">
        <v>37771</v>
      </c>
      <c r="CI107" s="86">
        <v>4.5833333333333337E-2</v>
      </c>
      <c r="CJ107" s="81">
        <v>1.5</v>
      </c>
      <c r="CK107" s="53">
        <v>112</v>
      </c>
      <c r="CL107" s="54">
        <v>37411</v>
      </c>
      <c r="CM107" s="85">
        <v>8.2638888888888887E-2</v>
      </c>
      <c r="CN107" s="81">
        <v>2.1</v>
      </c>
      <c r="CO107" s="53">
        <v>225</v>
      </c>
      <c r="CP107" s="54">
        <v>37026</v>
      </c>
      <c r="CQ107" s="85">
        <v>5.5555555555555558E-3</v>
      </c>
      <c r="CR107" s="81">
        <v>2.2000000000000002</v>
      </c>
      <c r="CS107" s="53">
        <v>247</v>
      </c>
      <c r="CT107" s="54">
        <v>36676</v>
      </c>
      <c r="CU107" s="85">
        <v>0.92569444444444438</v>
      </c>
      <c r="CV107" s="81">
        <v>2.4</v>
      </c>
      <c r="CW107" s="53">
        <v>318</v>
      </c>
      <c r="CX107" s="54">
        <v>36329</v>
      </c>
      <c r="CY107" s="85">
        <v>0.28125</v>
      </c>
      <c r="CZ107" s="87">
        <v>2.35</v>
      </c>
      <c r="DA107" s="75">
        <v>301</v>
      </c>
      <c r="DB107" s="56">
        <v>35948</v>
      </c>
      <c r="DC107" s="86">
        <v>0.13819444444444443</v>
      </c>
      <c r="DD107" s="81">
        <v>2.6</v>
      </c>
      <c r="DE107" s="53">
        <v>391</v>
      </c>
      <c r="DF107" s="54">
        <v>35588</v>
      </c>
      <c r="DG107" s="85">
        <v>0.1423611111111111</v>
      </c>
      <c r="DH107" s="117"/>
      <c r="DI107" s="118"/>
      <c r="DJ107" s="119"/>
      <c r="DK107" s="120"/>
      <c r="DL107" s="117"/>
      <c r="DM107" s="118"/>
      <c r="DN107" s="119"/>
      <c r="DO107" s="120"/>
      <c r="DP107" s="117"/>
      <c r="DQ107" s="118"/>
      <c r="DR107" s="119"/>
      <c r="DS107" s="120"/>
      <c r="DT107" s="117"/>
      <c r="DU107" s="118"/>
      <c r="DV107" s="119"/>
      <c r="DW107" s="120"/>
      <c r="DX107" s="117"/>
      <c r="DY107" s="118"/>
      <c r="DZ107" s="119"/>
      <c r="EA107" s="128"/>
      <c r="EB107" s="109"/>
      <c r="EC107" s="118"/>
      <c r="ED107" s="119"/>
      <c r="EE107" s="120"/>
      <c r="EF107" s="117"/>
      <c r="EG107" s="118"/>
      <c r="EH107" s="119"/>
      <c r="EI107" s="120"/>
      <c r="EJ107" s="109"/>
      <c r="EK107" s="110"/>
      <c r="EL107" s="121"/>
      <c r="EM107" s="112"/>
      <c r="EN107" s="109"/>
      <c r="EO107" s="110"/>
      <c r="EP107" s="111"/>
      <c r="EQ107" s="112"/>
      <c r="ER107" s="109"/>
      <c r="ES107" s="110"/>
      <c r="ET107" s="111"/>
      <c r="EU107" s="112"/>
      <c r="EV107" s="109"/>
      <c r="EW107" s="110"/>
      <c r="EX107" s="111"/>
      <c r="EY107" s="112"/>
    </row>
    <row r="108" spans="1:156" s="262" customFormat="1" ht="13.8" thickBot="1">
      <c r="A108" s="48" t="s">
        <v>140</v>
      </c>
      <c r="B108" s="49">
        <v>4470</v>
      </c>
      <c r="C108" s="50">
        <v>4473</v>
      </c>
      <c r="D108" s="50"/>
      <c r="E108" s="49" t="s">
        <v>141</v>
      </c>
      <c r="F108" s="51">
        <v>35541</v>
      </c>
      <c r="G108" s="52" t="s">
        <v>2</v>
      </c>
      <c r="H108" s="641">
        <f t="shared" si="8"/>
        <v>11.68</v>
      </c>
      <c r="I108" s="642">
        <f t="shared" si="16"/>
        <v>4810</v>
      </c>
      <c r="J108" s="643">
        <f t="shared" si="13"/>
        <v>41529.07912037037</v>
      </c>
      <c r="K108" s="699">
        <f t="shared" si="14"/>
        <v>7.9120370370219462E-2</v>
      </c>
      <c r="L108" s="646">
        <v>3.52</v>
      </c>
      <c r="M108" s="652">
        <v>528</v>
      </c>
      <c r="N108" s="700">
        <v>44353</v>
      </c>
      <c r="O108" s="701">
        <v>0.92915509259182727</v>
      </c>
      <c r="P108" s="646">
        <v>3.77</v>
      </c>
      <c r="Q108" s="652">
        <v>573</v>
      </c>
      <c r="R108" s="700">
        <v>43983</v>
      </c>
      <c r="S108" s="701">
        <v>0.96229166666307719</v>
      </c>
      <c r="T108" s="264">
        <v>4.17</v>
      </c>
      <c r="U108" s="450">
        <v>651</v>
      </c>
      <c r="V108" s="54">
        <v>43647</v>
      </c>
      <c r="W108" s="287">
        <v>0.93263888888888891</v>
      </c>
      <c r="X108" s="578">
        <v>2.7</v>
      </c>
      <c r="Y108" s="53">
        <v>385</v>
      </c>
      <c r="Z108" s="54">
        <v>43269</v>
      </c>
      <c r="AA108" s="55">
        <v>0.58012731481721858</v>
      </c>
      <c r="AB108" s="264">
        <v>3.44</v>
      </c>
      <c r="AC108" s="532">
        <v>514</v>
      </c>
      <c r="AD108" s="54">
        <v>42880</v>
      </c>
      <c r="AE108" s="61">
        <v>8.3344907407407409E-2</v>
      </c>
      <c r="AF108" s="357">
        <v>3.33</v>
      </c>
      <c r="AG108" s="59">
        <v>494</v>
      </c>
      <c r="AH108" s="54">
        <v>42533</v>
      </c>
      <c r="AI108" s="358">
        <v>0.97665509259240935</v>
      </c>
      <c r="AJ108" s="58">
        <v>4.3</v>
      </c>
      <c r="AK108" s="59">
        <v>678</v>
      </c>
      <c r="AL108" s="60">
        <v>42169</v>
      </c>
      <c r="AM108" s="61">
        <v>0.12872685184993315</v>
      </c>
      <c r="AN108" s="62">
        <v>4.51</v>
      </c>
      <c r="AO108" s="63">
        <v>595</v>
      </c>
      <c r="AP108" s="64">
        <v>41790</v>
      </c>
      <c r="AQ108" s="65">
        <v>0.96781249999912689</v>
      </c>
      <c r="AR108" s="66">
        <v>11.68</v>
      </c>
      <c r="AS108" s="67">
        <v>4810</v>
      </c>
      <c r="AT108" s="68">
        <v>41529.07912037037</v>
      </c>
      <c r="AU108" s="69">
        <v>7.9120370370219462E-2</v>
      </c>
      <c r="AV108" s="87">
        <v>2.95</v>
      </c>
      <c r="AW108" s="176">
        <v>208</v>
      </c>
      <c r="AX108" s="177">
        <v>41097</v>
      </c>
      <c r="AY108" s="76">
        <v>0.84027777777777779</v>
      </c>
      <c r="AZ108" s="87">
        <v>3.6</v>
      </c>
      <c r="BA108" s="176">
        <v>351</v>
      </c>
      <c r="BB108" s="177">
        <v>40732</v>
      </c>
      <c r="BC108" s="76">
        <v>0.96736111111111101</v>
      </c>
      <c r="BD108" s="81" t="s">
        <v>190</v>
      </c>
      <c r="BE108" s="82" t="s">
        <v>190</v>
      </c>
      <c r="BF108" s="83" t="s">
        <v>190</v>
      </c>
      <c r="BG108" s="55" t="s">
        <v>190</v>
      </c>
      <c r="BH108" s="81" t="s">
        <v>190</v>
      </c>
      <c r="BI108" s="82" t="s">
        <v>190</v>
      </c>
      <c r="BJ108" s="83" t="s">
        <v>190</v>
      </c>
      <c r="BK108" s="85" t="s">
        <v>190</v>
      </c>
      <c r="BL108" s="74">
        <v>3.21</v>
      </c>
      <c r="BM108" s="82">
        <v>253</v>
      </c>
      <c r="BN108" s="83">
        <v>39676</v>
      </c>
      <c r="BO108" s="85">
        <v>0.67291666666666661</v>
      </c>
      <c r="BP108" s="87">
        <v>2.2999999999999998</v>
      </c>
      <c r="BQ108" s="75">
        <v>107</v>
      </c>
      <c r="BR108" s="56">
        <v>39196</v>
      </c>
      <c r="BS108" s="86">
        <v>0.9590277777777777</v>
      </c>
      <c r="BT108" s="87">
        <v>2.2999999999999998</v>
      </c>
      <c r="BU108" s="75">
        <v>107</v>
      </c>
      <c r="BV108" s="56">
        <v>38815</v>
      </c>
      <c r="BW108" s="86">
        <v>0.67013888888888884</v>
      </c>
      <c r="BX108" s="87">
        <v>3.5</v>
      </c>
      <c r="BY108" s="75">
        <v>316</v>
      </c>
      <c r="BZ108" s="56">
        <v>38539</v>
      </c>
      <c r="CA108" s="86">
        <v>0.27152777777777776</v>
      </c>
      <c r="CB108" s="87">
        <v>3.82</v>
      </c>
      <c r="CC108" s="75">
        <v>394</v>
      </c>
      <c r="CD108" s="56">
        <v>38168</v>
      </c>
      <c r="CE108" s="86">
        <v>0.85416666666666663</v>
      </c>
      <c r="CF108" s="87">
        <v>3.93</v>
      </c>
      <c r="CG108" s="75">
        <v>421</v>
      </c>
      <c r="CH108" s="56">
        <v>37767</v>
      </c>
      <c r="CI108" s="86">
        <v>0.8666666666666667</v>
      </c>
      <c r="CJ108" s="70" t="s">
        <v>190</v>
      </c>
      <c r="CK108" s="75" t="s">
        <v>190</v>
      </c>
      <c r="CL108" s="56" t="s">
        <v>190</v>
      </c>
      <c r="CM108" s="86" t="s">
        <v>190</v>
      </c>
      <c r="CN108" s="81">
        <v>2.8</v>
      </c>
      <c r="CO108" s="53">
        <v>191</v>
      </c>
      <c r="CP108" s="54">
        <v>37028</v>
      </c>
      <c r="CQ108" s="85">
        <v>0.9291666666666667</v>
      </c>
      <c r="CR108" s="81">
        <v>3.1</v>
      </c>
      <c r="CS108" s="53">
        <v>228</v>
      </c>
      <c r="CT108" s="54">
        <v>36676</v>
      </c>
      <c r="CU108" s="85">
        <v>0.1</v>
      </c>
      <c r="CV108" s="81">
        <v>4.1100000000000003</v>
      </c>
      <c r="CW108" s="53">
        <v>474</v>
      </c>
      <c r="CX108" s="54">
        <v>36280</v>
      </c>
      <c r="CY108" s="85">
        <v>0.44236111111111115</v>
      </c>
      <c r="CZ108" s="87">
        <v>2.87</v>
      </c>
      <c r="DA108" s="75">
        <v>194</v>
      </c>
      <c r="DB108" s="56">
        <v>35948</v>
      </c>
      <c r="DC108" s="86">
        <v>0.9159722222222223</v>
      </c>
      <c r="DD108" s="81">
        <v>3.8</v>
      </c>
      <c r="DE108" s="53">
        <v>385</v>
      </c>
      <c r="DF108" s="54">
        <v>35588</v>
      </c>
      <c r="DG108" s="85">
        <v>0.15555555555555556</v>
      </c>
      <c r="DH108" s="413"/>
      <c r="DI108" s="414"/>
      <c r="DJ108" s="415"/>
      <c r="DK108" s="416"/>
      <c r="DL108" s="417"/>
      <c r="DM108" s="418"/>
      <c r="DN108" s="419"/>
      <c r="DO108" s="416"/>
      <c r="DP108" s="117"/>
      <c r="DQ108" s="118"/>
      <c r="DR108" s="119"/>
      <c r="DS108" s="120"/>
      <c r="DT108" s="117"/>
      <c r="DU108" s="118"/>
      <c r="DV108" s="119"/>
      <c r="DW108" s="120"/>
      <c r="DX108" s="117"/>
      <c r="DY108" s="118"/>
      <c r="DZ108" s="119"/>
      <c r="EA108" s="128"/>
      <c r="EB108" s="109"/>
      <c r="EC108" s="118"/>
      <c r="ED108" s="119"/>
      <c r="EE108" s="120"/>
      <c r="EF108" s="117"/>
      <c r="EG108" s="118"/>
      <c r="EH108" s="119"/>
      <c r="EI108" s="120"/>
      <c r="EJ108" s="109"/>
      <c r="EK108" s="110"/>
      <c r="EL108" s="121"/>
      <c r="EM108" s="112"/>
      <c r="EN108" s="109"/>
      <c r="EO108" s="110"/>
      <c r="EP108" s="111"/>
      <c r="EQ108" s="112"/>
      <c r="ER108" s="109"/>
      <c r="ES108" s="110"/>
      <c r="ET108" s="111"/>
      <c r="EU108" s="112"/>
      <c r="EV108" s="109"/>
      <c r="EW108" s="110"/>
      <c r="EX108" s="111"/>
      <c r="EY108" s="112"/>
    </row>
    <row r="109" spans="1:156" ht="13.8" thickBot="1">
      <c r="A109" s="48" t="s">
        <v>142</v>
      </c>
      <c r="B109" s="49">
        <v>4480</v>
      </c>
      <c r="C109" s="50">
        <v>4483</v>
      </c>
      <c r="D109" s="50"/>
      <c r="E109" s="49" t="s">
        <v>143</v>
      </c>
      <c r="F109" s="51">
        <v>35219</v>
      </c>
      <c r="G109" s="52" t="s">
        <v>192</v>
      </c>
      <c r="H109" s="641">
        <f t="shared" si="8"/>
        <v>402.3</v>
      </c>
      <c r="I109" s="642">
        <f t="shared" si="16"/>
        <v>2923</v>
      </c>
      <c r="J109" s="643">
        <f t="shared" si="13"/>
        <v>35994</v>
      </c>
      <c r="K109" s="699">
        <f t="shared" si="14"/>
        <v>0.7993055555555556</v>
      </c>
      <c r="L109" s="551"/>
      <c r="M109" s="538"/>
      <c r="N109" s="273"/>
      <c r="O109" s="739"/>
      <c r="P109" s="551"/>
      <c r="Q109" s="538"/>
      <c r="R109" s="273"/>
      <c r="S109" s="640"/>
      <c r="T109" s="592"/>
      <c r="U109" s="593"/>
      <c r="V109" s="593"/>
      <c r="W109" s="609"/>
      <c r="X109" s="585"/>
      <c r="Y109" s="593"/>
      <c r="Z109" s="593"/>
      <c r="AA109" s="594"/>
      <c r="AB109" s="547"/>
      <c r="AC109" s="275"/>
      <c r="AD109" s="275"/>
      <c r="AE109" s="128"/>
      <c r="AF109" s="698"/>
      <c r="AG109" s="696"/>
      <c r="AH109" s="275"/>
      <c r="AI109" s="274"/>
      <c r="AJ109" s="123"/>
      <c r="AK109" s="117"/>
      <c r="AL109" s="117"/>
      <c r="AM109" s="124"/>
      <c r="AN109" s="109"/>
      <c r="AO109" s="117"/>
      <c r="AP109" s="117"/>
      <c r="AQ109" s="125"/>
      <c r="AR109" s="123"/>
      <c r="AS109" s="109"/>
      <c r="AT109" s="109"/>
      <c r="AU109" s="126"/>
      <c r="AV109" s="109"/>
      <c r="AW109" s="118"/>
      <c r="AX109" s="280"/>
      <c r="AY109" s="128"/>
      <c r="AZ109" s="109"/>
      <c r="BA109" s="118"/>
      <c r="BB109" s="280"/>
      <c r="BC109" s="128"/>
      <c r="BD109" s="109"/>
      <c r="BE109" s="118"/>
      <c r="BF109" s="280"/>
      <c r="BG109" s="128"/>
      <c r="BH109" s="146"/>
      <c r="BI109" s="137"/>
      <c r="BJ109" s="138"/>
      <c r="BK109" s="139"/>
      <c r="BL109" s="87"/>
      <c r="BM109" s="75"/>
      <c r="BN109" s="56"/>
      <c r="BO109" s="86"/>
      <c r="BP109" s="89"/>
      <c r="BQ109" s="202"/>
      <c r="BR109" s="203"/>
      <c r="BS109" s="84"/>
      <c r="BT109" s="87"/>
      <c r="BU109" s="75"/>
      <c r="BV109" s="56"/>
      <c r="BW109" s="86"/>
      <c r="BX109" s="81"/>
      <c r="BY109" s="82"/>
      <c r="BZ109" s="264"/>
      <c r="CA109" s="85"/>
      <c r="CB109" s="81"/>
      <c r="CC109" s="53"/>
      <c r="CD109" s="83"/>
      <c r="CE109" s="84"/>
      <c r="CF109" s="81"/>
      <c r="CG109" s="53"/>
      <c r="CH109" s="203"/>
      <c r="CI109" s="84"/>
      <c r="CJ109" s="87">
        <v>398.63</v>
      </c>
      <c r="CK109" s="75">
        <v>0</v>
      </c>
      <c r="CL109" s="56">
        <v>37467</v>
      </c>
      <c r="CM109" s="86">
        <v>0.78541666666666676</v>
      </c>
      <c r="CN109" s="87">
        <v>402.1</v>
      </c>
      <c r="CO109" s="75">
        <v>949</v>
      </c>
      <c r="CP109" s="56">
        <v>37103</v>
      </c>
      <c r="CQ109" s="86">
        <v>0.10069444444444443</v>
      </c>
      <c r="CR109" s="81">
        <v>401.1</v>
      </c>
      <c r="CS109" s="53">
        <v>356</v>
      </c>
      <c r="CT109" s="54">
        <v>36713</v>
      </c>
      <c r="CU109" s="85">
        <v>0.91249999999999998</v>
      </c>
      <c r="CV109" s="81">
        <v>401.56</v>
      </c>
      <c r="CW109" s="53">
        <v>606</v>
      </c>
      <c r="CX109" s="54">
        <v>36321</v>
      </c>
      <c r="CY109" s="85">
        <v>0.49722222222222223</v>
      </c>
      <c r="CZ109" s="87">
        <v>402.3</v>
      </c>
      <c r="DA109" s="75">
        <v>2923</v>
      </c>
      <c r="DB109" s="56">
        <v>35994</v>
      </c>
      <c r="DC109" s="86">
        <v>0.7993055555555556</v>
      </c>
      <c r="DD109" s="81">
        <v>402.14</v>
      </c>
      <c r="DE109" s="53">
        <v>978</v>
      </c>
      <c r="DF109" s="54">
        <v>35582</v>
      </c>
      <c r="DG109" s="85">
        <v>0.90347222222222223</v>
      </c>
      <c r="DH109" s="103">
        <v>401.56</v>
      </c>
      <c r="DI109" s="176"/>
      <c r="DJ109" s="177"/>
      <c r="DK109" s="86"/>
      <c r="DL109" s="382"/>
      <c r="DM109" s="379"/>
      <c r="DN109" s="383"/>
      <c r="DO109" s="384"/>
      <c r="DP109" s="382"/>
      <c r="DQ109" s="379"/>
      <c r="DR109" s="383"/>
      <c r="DS109" s="384"/>
      <c r="DT109" s="382"/>
      <c r="DU109" s="379"/>
      <c r="DV109" s="383"/>
      <c r="DW109" s="384"/>
      <c r="DX109" s="265"/>
      <c r="DY109" s="266"/>
      <c r="DZ109" s="267"/>
      <c r="EA109" s="271"/>
      <c r="EB109" s="265"/>
      <c r="EC109" s="266"/>
      <c r="ED109" s="267"/>
      <c r="EE109" s="268"/>
      <c r="EF109" s="265"/>
      <c r="EG109" s="95"/>
      <c r="EH109" s="96"/>
      <c r="EI109" s="180"/>
      <c r="EJ109" s="94"/>
      <c r="EK109" s="95"/>
      <c r="EL109" s="219"/>
      <c r="EM109" s="97"/>
      <c r="EN109" s="94"/>
      <c r="EO109" s="95"/>
      <c r="EP109" s="96"/>
      <c r="EQ109" s="97"/>
      <c r="ER109" s="94"/>
      <c r="ES109" s="95"/>
      <c r="ET109" s="96"/>
      <c r="EU109" s="97"/>
      <c r="EV109" s="94"/>
      <c r="EW109" s="95"/>
      <c r="EX109" s="96"/>
      <c r="EY109" s="97"/>
      <c r="EZ109" s="47"/>
    </row>
    <row r="110" spans="1:156" ht="13.8" thickBot="1">
      <c r="A110" s="48" t="s">
        <v>142</v>
      </c>
      <c r="B110" s="49">
        <v>4480</v>
      </c>
      <c r="C110" s="50">
        <v>4486</v>
      </c>
      <c r="D110" s="50"/>
      <c r="E110" s="49" t="s">
        <v>158</v>
      </c>
      <c r="F110" s="51">
        <v>35219</v>
      </c>
      <c r="G110" s="52" t="s">
        <v>192</v>
      </c>
      <c r="H110" s="641">
        <f t="shared" si="8"/>
        <v>0</v>
      </c>
      <c r="I110" s="642" t="e">
        <f t="shared" ref="I110:I111" si="17">INDEX(P110:EY110,1,(MATCH(MAX(P110,T110,X110,AB110,AF110,AJ110,AN110,AR110,AV110,AZ110,BD110,BH110,BL110,BP110,BT110,BX110,CB110,CF110,CJ110,CN110,CR110,CV110,CZ110,DD110,DH110,DL110,DP110,DT110,DX110,EB110,EF110,EN110,ER110,EV110),P110:EY110,0)+1))</f>
        <v>#N/A</v>
      </c>
      <c r="J110" s="643" t="e">
        <f t="shared" ref="J110:J111" si="18">INDEX(P110:EY110,1,(MATCH(MAX(P110,T110,X110,AB110,AF110,AJ110,AN110,AR110,AV110,AZ110,BD110,BH110,BL110,BP110,BT110,BX110,CB110,CF110,CJ110,CN110,CR110,CV110,CZ110,DD110,DH110,DL110,DP110,DT110,DX110,EB110,EF110,EN110,ER110,EV110),P110:EY110,0)+2))</f>
        <v>#N/A</v>
      </c>
      <c r="K110" s="699" t="e">
        <f t="shared" si="11"/>
        <v>#N/A</v>
      </c>
      <c r="L110" s="551"/>
      <c r="M110" s="538"/>
      <c r="N110" s="273"/>
      <c r="O110" s="739"/>
      <c r="P110" s="551"/>
      <c r="Q110" s="538"/>
      <c r="R110" s="273"/>
      <c r="S110" s="640"/>
      <c r="T110" s="592"/>
      <c r="U110" s="593"/>
      <c r="V110" s="593"/>
      <c r="W110" s="609"/>
      <c r="X110" s="585"/>
      <c r="Y110" s="593"/>
      <c r="Z110" s="593"/>
      <c r="AA110" s="594"/>
      <c r="AB110" s="547"/>
      <c r="AC110" s="275"/>
      <c r="AD110" s="275"/>
      <c r="AE110" s="128"/>
      <c r="AF110" s="698"/>
      <c r="AG110" s="696"/>
      <c r="AH110" s="275"/>
      <c r="AI110" s="274"/>
      <c r="AJ110" s="123"/>
      <c r="AK110" s="117"/>
      <c r="AL110" s="117"/>
      <c r="AM110" s="124"/>
      <c r="AN110" s="109"/>
      <c r="AO110" s="117"/>
      <c r="AP110" s="117"/>
      <c r="AQ110" s="125"/>
      <c r="AR110" s="123"/>
      <c r="AS110" s="109"/>
      <c r="AT110" s="109"/>
      <c r="AU110" s="126"/>
      <c r="AV110" s="109"/>
      <c r="AW110" s="118"/>
      <c r="AX110" s="280"/>
      <c r="AY110" s="128"/>
      <c r="AZ110" s="109"/>
      <c r="BA110" s="118"/>
      <c r="BB110" s="280"/>
      <c r="BC110" s="128"/>
      <c r="BD110" s="109"/>
      <c r="BE110" s="118"/>
      <c r="BF110" s="280"/>
      <c r="BG110" s="128"/>
      <c r="BH110" s="146"/>
      <c r="BI110" s="137"/>
      <c r="BJ110" s="138"/>
      <c r="BK110" s="139"/>
      <c r="BL110" s="74"/>
      <c r="BM110" s="75"/>
      <c r="BN110" s="56"/>
      <c r="BO110" s="86"/>
      <c r="BP110" s="81"/>
      <c r="BQ110" s="82"/>
      <c r="BR110" s="83"/>
      <c r="BS110" s="85"/>
      <c r="BT110" s="81"/>
      <c r="BU110" s="53">
        <v>150</v>
      </c>
      <c r="BV110" s="54">
        <v>38907</v>
      </c>
      <c r="BW110" s="85">
        <v>0.4284722222222222</v>
      </c>
      <c r="BX110" s="87"/>
      <c r="BY110" s="75">
        <v>155</v>
      </c>
      <c r="BZ110" s="56">
        <v>38507</v>
      </c>
      <c r="CA110" s="86">
        <v>0.51944444444444449</v>
      </c>
      <c r="CB110" s="87"/>
      <c r="CC110" s="75">
        <v>214</v>
      </c>
      <c r="CD110" s="56">
        <v>38127</v>
      </c>
      <c r="CE110" s="86">
        <v>0.44722222222222219</v>
      </c>
      <c r="CF110" s="87"/>
      <c r="CG110" s="75">
        <v>609</v>
      </c>
      <c r="CH110" s="56">
        <v>37771</v>
      </c>
      <c r="CI110" s="86">
        <v>0.85972222222222217</v>
      </c>
      <c r="CJ110" s="81"/>
      <c r="CK110" s="53">
        <v>106</v>
      </c>
      <c r="CL110" s="54">
        <v>37423</v>
      </c>
      <c r="CM110" s="85">
        <v>0.43194444444444446</v>
      </c>
      <c r="CN110" s="81"/>
      <c r="CO110" s="53">
        <v>216</v>
      </c>
      <c r="CP110" s="54">
        <v>37043</v>
      </c>
      <c r="CQ110" s="85">
        <v>0.77013888888888893</v>
      </c>
      <c r="CR110" s="87"/>
      <c r="CS110" s="75">
        <v>903</v>
      </c>
      <c r="CT110" s="56">
        <v>36623</v>
      </c>
      <c r="CU110" s="86">
        <v>0.95763888888888893</v>
      </c>
      <c r="CV110" s="87"/>
      <c r="CW110" s="75">
        <v>897</v>
      </c>
      <c r="CX110" s="56">
        <v>36291</v>
      </c>
      <c r="CY110" s="86">
        <v>0.3972222222222222</v>
      </c>
      <c r="CZ110" s="103"/>
      <c r="DA110" s="75">
        <v>522</v>
      </c>
      <c r="DB110" s="56">
        <v>36013</v>
      </c>
      <c r="DC110" s="86">
        <v>0.83333333333333337</v>
      </c>
      <c r="DD110" s="81"/>
      <c r="DE110" s="53">
        <v>452</v>
      </c>
      <c r="DF110" s="54">
        <v>35593</v>
      </c>
      <c r="DG110" s="85">
        <v>0.65347222222222223</v>
      </c>
      <c r="DH110" s="103"/>
      <c r="DI110" s="176">
        <v>77</v>
      </c>
      <c r="DJ110" s="177">
        <v>34861</v>
      </c>
      <c r="DK110" s="86">
        <v>8.8888888888888892E-2</v>
      </c>
      <c r="DL110" s="382"/>
      <c r="DM110" s="379"/>
      <c r="DN110" s="383"/>
      <c r="DO110" s="384"/>
      <c r="DP110" s="382"/>
      <c r="DQ110" s="379"/>
      <c r="DR110" s="383"/>
      <c r="DS110" s="384"/>
      <c r="DT110" s="382"/>
      <c r="DU110" s="379"/>
      <c r="DV110" s="383"/>
      <c r="DW110" s="384"/>
      <c r="DX110" s="265"/>
      <c r="DY110" s="266"/>
      <c r="DZ110" s="267"/>
      <c r="EA110" s="271"/>
      <c r="EB110" s="265"/>
      <c r="EC110" s="266"/>
      <c r="ED110" s="267"/>
      <c r="EE110" s="268"/>
      <c r="EF110" s="265"/>
      <c r="EG110" s="95"/>
      <c r="EH110" s="96"/>
      <c r="EI110" s="180"/>
      <c r="EJ110" s="94"/>
      <c r="EK110" s="95"/>
      <c r="EL110" s="219"/>
      <c r="EM110" s="97"/>
      <c r="EN110" s="94"/>
      <c r="EO110" s="95"/>
      <c r="EP110" s="96"/>
      <c r="EQ110" s="97"/>
      <c r="ER110" s="94"/>
      <c r="ES110" s="95"/>
      <c r="ET110" s="96"/>
      <c r="EU110" s="97"/>
      <c r="EV110" s="94"/>
      <c r="EW110" s="95"/>
      <c r="EX110" s="96"/>
      <c r="EY110" s="97"/>
      <c r="EZ110" s="47"/>
    </row>
    <row r="111" spans="1:156" ht="13.8" thickBot="1">
      <c r="A111" s="48" t="s">
        <v>142</v>
      </c>
      <c r="B111" s="49">
        <v>4480</v>
      </c>
      <c r="C111" s="50">
        <v>4487</v>
      </c>
      <c r="D111" s="50"/>
      <c r="E111" s="49" t="s">
        <v>159</v>
      </c>
      <c r="F111" s="51">
        <v>35219</v>
      </c>
      <c r="G111" s="52" t="s">
        <v>192</v>
      </c>
      <c r="H111" s="641">
        <f t="shared" si="8"/>
        <v>0</v>
      </c>
      <c r="I111" s="642" t="e">
        <f t="shared" si="17"/>
        <v>#N/A</v>
      </c>
      <c r="J111" s="643" t="e">
        <f t="shared" si="18"/>
        <v>#N/A</v>
      </c>
      <c r="K111" s="699" t="e">
        <f t="shared" si="11"/>
        <v>#N/A</v>
      </c>
      <c r="L111" s="551"/>
      <c r="M111" s="538"/>
      <c r="N111" s="273"/>
      <c r="O111" s="739"/>
      <c r="P111" s="551"/>
      <c r="Q111" s="538"/>
      <c r="R111" s="273"/>
      <c r="S111" s="640"/>
      <c r="T111" s="592"/>
      <c r="U111" s="593"/>
      <c r="V111" s="593"/>
      <c r="W111" s="609"/>
      <c r="X111" s="585"/>
      <c r="Y111" s="593"/>
      <c r="Z111" s="593"/>
      <c r="AA111" s="594"/>
      <c r="AB111" s="547"/>
      <c r="AC111" s="275"/>
      <c r="AD111" s="275"/>
      <c r="AE111" s="128"/>
      <c r="AF111" s="698"/>
      <c r="AG111" s="696"/>
      <c r="AH111" s="275"/>
      <c r="AI111" s="274"/>
      <c r="AJ111" s="123"/>
      <c r="AK111" s="117"/>
      <c r="AL111" s="117"/>
      <c r="AM111" s="124"/>
      <c r="AN111" s="109"/>
      <c r="AO111" s="117"/>
      <c r="AP111" s="117"/>
      <c r="AQ111" s="125"/>
      <c r="AR111" s="123"/>
      <c r="AS111" s="109"/>
      <c r="AT111" s="109"/>
      <c r="AU111" s="126"/>
      <c r="AV111" s="109"/>
      <c r="AW111" s="118"/>
      <c r="AX111" s="280"/>
      <c r="AY111" s="128"/>
      <c r="AZ111" s="109"/>
      <c r="BA111" s="118"/>
      <c r="BB111" s="280"/>
      <c r="BC111" s="128"/>
      <c r="BD111" s="109"/>
      <c r="BE111" s="118"/>
      <c r="BF111" s="280"/>
      <c r="BG111" s="128"/>
      <c r="BH111" s="109"/>
      <c r="BI111" s="118"/>
      <c r="BJ111" s="280"/>
      <c r="BK111" s="120"/>
      <c r="BL111" s="74"/>
      <c r="BM111" s="82"/>
      <c r="BN111" s="83"/>
      <c r="BO111" s="85"/>
      <c r="BP111" s="74"/>
      <c r="BQ111" s="82"/>
      <c r="BR111" s="83"/>
      <c r="BS111" s="85"/>
      <c r="BT111" s="81"/>
      <c r="BU111" s="82"/>
      <c r="BV111" s="83"/>
      <c r="BW111" s="85"/>
      <c r="BX111" s="81"/>
      <c r="BY111" s="82"/>
      <c r="BZ111" s="264"/>
      <c r="CA111" s="85"/>
      <c r="CB111" s="81"/>
      <c r="CC111" s="53">
        <v>253</v>
      </c>
      <c r="CD111" s="54">
        <v>38181</v>
      </c>
      <c r="CE111" s="85">
        <v>0.67222222222222217</v>
      </c>
      <c r="CF111" s="81"/>
      <c r="CG111" s="82"/>
      <c r="CH111" s="54"/>
      <c r="CI111" s="85"/>
      <c r="CJ111" s="81"/>
      <c r="CK111" s="53"/>
      <c r="CL111" s="54"/>
      <c r="CM111" s="85"/>
      <c r="CN111" s="87"/>
      <c r="CO111" s="75"/>
      <c r="CP111" s="56"/>
      <c r="CQ111" s="86"/>
      <c r="CR111" s="87"/>
      <c r="CS111" s="75"/>
      <c r="CT111" s="56"/>
      <c r="CU111" s="86"/>
      <c r="CV111" s="81"/>
      <c r="CW111" s="53"/>
      <c r="CX111" s="54"/>
      <c r="CY111" s="85"/>
      <c r="CZ111" s="103" t="s">
        <v>190</v>
      </c>
      <c r="DA111" s="176" t="s">
        <v>190</v>
      </c>
      <c r="DB111" s="218" t="s">
        <v>190</v>
      </c>
      <c r="DC111" s="86" t="s">
        <v>190</v>
      </c>
      <c r="DD111" s="81" t="s">
        <v>190</v>
      </c>
      <c r="DE111" s="53" t="s">
        <v>190</v>
      </c>
      <c r="DF111" s="54" t="s">
        <v>190</v>
      </c>
      <c r="DG111" s="85" t="s">
        <v>190</v>
      </c>
      <c r="DH111" s="103"/>
      <c r="DI111" s="176"/>
      <c r="DJ111" s="177"/>
      <c r="DK111" s="86"/>
      <c r="DL111" s="382"/>
      <c r="DM111" s="379"/>
      <c r="DN111" s="383"/>
      <c r="DO111" s="384"/>
      <c r="DP111" s="382"/>
      <c r="DQ111" s="379"/>
      <c r="DR111" s="383"/>
      <c r="DS111" s="384"/>
      <c r="DT111" s="382"/>
      <c r="DU111" s="379"/>
      <c r="DV111" s="383"/>
      <c r="DW111" s="384"/>
      <c r="DX111" s="265"/>
      <c r="DY111" s="266"/>
      <c r="DZ111" s="267"/>
      <c r="EA111" s="271"/>
      <c r="EB111" s="265"/>
      <c r="EC111" s="266"/>
      <c r="ED111" s="267"/>
      <c r="EE111" s="268"/>
      <c r="EF111" s="265"/>
      <c r="EG111" s="95"/>
      <c r="EH111" s="96"/>
      <c r="EI111" s="180"/>
      <c r="EJ111" s="94"/>
      <c r="EK111" s="95"/>
      <c r="EL111" s="219"/>
      <c r="EM111" s="97"/>
      <c r="EN111" s="94"/>
      <c r="EO111" s="95"/>
      <c r="EP111" s="96"/>
      <c r="EQ111" s="97"/>
      <c r="ER111" s="94"/>
      <c r="ES111" s="95"/>
      <c r="ET111" s="96"/>
      <c r="EU111" s="97"/>
      <c r="EV111" s="94"/>
      <c r="EW111" s="95"/>
      <c r="EX111" s="96"/>
      <c r="EY111" s="97"/>
      <c r="EZ111" s="47"/>
    </row>
    <row r="112" spans="1:156" s="262" customFormat="1" ht="13.8" thickBot="1">
      <c r="A112" s="48" t="s">
        <v>144</v>
      </c>
      <c r="B112" s="49">
        <v>4560</v>
      </c>
      <c r="C112" s="50">
        <v>4563</v>
      </c>
      <c r="D112" s="50">
        <v>4490</v>
      </c>
      <c r="E112" s="49" t="s">
        <v>145</v>
      </c>
      <c r="F112" s="51">
        <v>35622</v>
      </c>
      <c r="G112" s="52" t="s">
        <v>9</v>
      </c>
      <c r="H112" s="641">
        <f t="shared" si="8"/>
        <v>11.17</v>
      </c>
      <c r="I112" s="642">
        <f t="shared" ref="I112:I124" si="19">INDEX(L112:EY112,1,(MATCH(MAX(L112,P112,T112,X112,AB112,AF112,AJ112,AN112,AR112,AV112,AZ112,BD112,BH112,BL112,BP112,BT112,BX112,CB112,CF112,CJ112,CN112,CR112,CV112,CZ112,DD112,DH112,DL112,DP112,DT112,DX112,EB112,EF112,EN112,ER112,EV112),L112:EY112,0)+1))</f>
        <v>2521</v>
      </c>
      <c r="J112" s="643">
        <f t="shared" ref="J112:J124" si="20">INDEX(L112:EY112,1,(MATCH(MAX(L112,P112,T112,X112,AB112,AF112,AJ112,AN112,AR112,AV112,AZ112,BD112,BH112,BL112,BP112,BT112,BX112,CB112,CF112,CJ112,CN112,CR112,CV112,CZ112,DD112,DH112,DL112,DP112,DT112,DX112,EB112,EF112,EN112,ER112,EV112),L112:EY112,0)+2))</f>
        <v>41529.483425925922</v>
      </c>
      <c r="K112" s="699">
        <f t="shared" ref="K112:K124" si="21">INDEX(L112:EY112,1,(MATCH(MAX(L112,P112,T112,X112,AB112,AF112,AJ112,AN112,AR112,AV112,AZ112,BD112,BH112,BL112,BP112,BT112,BX112,CB112,CF112,CJ112,CN112,CR112,CV112,CZ112,DD112,DH112,DL112,DP112,DT112,DX112,EB112,EF112,EN112,ER112,EV112),L112:EY112,0)+3))</f>
        <v>0.48342592592234723</v>
      </c>
      <c r="L112" s="646">
        <v>9.2799999999999994</v>
      </c>
      <c r="M112" s="652">
        <v>544</v>
      </c>
      <c r="N112" s="700">
        <v>44355</v>
      </c>
      <c r="O112" s="701">
        <v>0.27599537037167465</v>
      </c>
      <c r="P112" s="646">
        <v>7.91</v>
      </c>
      <c r="Q112" s="652">
        <v>227</v>
      </c>
      <c r="R112" s="700">
        <v>43989</v>
      </c>
      <c r="S112" s="701">
        <v>7.0671296292857733E-2</v>
      </c>
      <c r="T112" s="264">
        <v>9.39</v>
      </c>
      <c r="U112" s="450">
        <v>585</v>
      </c>
      <c r="V112" s="54">
        <v>43637</v>
      </c>
      <c r="W112" s="287">
        <v>0.69861111111111118</v>
      </c>
      <c r="X112" s="578">
        <v>8.23</v>
      </c>
      <c r="Y112" s="53">
        <v>279</v>
      </c>
      <c r="Z112" s="54">
        <v>43248</v>
      </c>
      <c r="AA112" s="55">
        <v>0.72759259259328246</v>
      </c>
      <c r="AB112" s="264">
        <v>9.92</v>
      </c>
      <c r="AC112" s="532">
        <v>808.72</v>
      </c>
      <c r="AD112" s="54">
        <v>42903</v>
      </c>
      <c r="AE112" s="61">
        <v>3.681712962962963E-2</v>
      </c>
      <c r="AF112" s="357">
        <v>8.9</v>
      </c>
      <c r="AG112" s="59">
        <v>422.51</v>
      </c>
      <c r="AH112" s="54">
        <v>42533</v>
      </c>
      <c r="AI112" s="358">
        <v>0.330706018517958</v>
      </c>
      <c r="AJ112" s="58">
        <v>9.75</v>
      </c>
      <c r="AK112" s="59">
        <v>730.92</v>
      </c>
      <c r="AL112" s="60">
        <v>42162</v>
      </c>
      <c r="AM112" s="61">
        <v>0.45743055555794854</v>
      </c>
      <c r="AN112" s="62">
        <v>9.06</v>
      </c>
      <c r="AO112" s="63">
        <v>470.71</v>
      </c>
      <c r="AP112" s="64">
        <v>41804</v>
      </c>
      <c r="AQ112" s="65">
        <v>0.48266203703678912</v>
      </c>
      <c r="AR112" s="66">
        <v>11.17</v>
      </c>
      <c r="AS112" s="67">
        <v>2521</v>
      </c>
      <c r="AT112" s="68">
        <v>41529.483425925922</v>
      </c>
      <c r="AU112" s="69">
        <v>0.48342592592234723</v>
      </c>
      <c r="AV112" s="87">
        <v>2.09</v>
      </c>
      <c r="AW112" s="176">
        <v>252</v>
      </c>
      <c r="AX112" s="177">
        <v>41103</v>
      </c>
      <c r="AY112" s="76">
        <v>0.49861111111111112</v>
      </c>
      <c r="AZ112" s="103">
        <v>3.7</v>
      </c>
      <c r="BA112" s="176">
        <v>654</v>
      </c>
      <c r="BB112" s="177">
        <v>40737</v>
      </c>
      <c r="BC112" s="76">
        <v>0.80555555555555547</v>
      </c>
      <c r="BD112" s="104">
        <v>4.0599999999999996</v>
      </c>
      <c r="BE112" s="105">
        <v>846</v>
      </c>
      <c r="BF112" s="106">
        <v>40335</v>
      </c>
      <c r="BG112" s="107">
        <v>2.5347222222222221E-3</v>
      </c>
      <c r="BH112" s="81">
        <v>3.81</v>
      </c>
      <c r="BI112" s="53">
        <v>753</v>
      </c>
      <c r="BJ112" s="54">
        <v>39991</v>
      </c>
      <c r="BK112" s="85">
        <v>0.53402777777777777</v>
      </c>
      <c r="BL112" s="87">
        <v>2.72</v>
      </c>
      <c r="BM112" s="75">
        <v>412</v>
      </c>
      <c r="BN112" s="56">
        <v>39620</v>
      </c>
      <c r="BO112" s="86">
        <v>0.52083333333333337</v>
      </c>
      <c r="BP112" s="81">
        <v>2.7</v>
      </c>
      <c r="BQ112" s="53">
        <v>406</v>
      </c>
      <c r="BR112" s="54">
        <v>39241</v>
      </c>
      <c r="BS112" s="85">
        <v>0.95208333333333339</v>
      </c>
      <c r="BT112" s="81">
        <v>1.6</v>
      </c>
      <c r="BU112" s="53">
        <v>148</v>
      </c>
      <c r="BV112" s="54">
        <v>38906</v>
      </c>
      <c r="BW112" s="85">
        <v>0.99791666666666667</v>
      </c>
      <c r="BX112" s="87">
        <v>2.68</v>
      </c>
      <c r="BY112" s="75">
        <v>403</v>
      </c>
      <c r="BZ112" s="56">
        <v>38528</v>
      </c>
      <c r="CA112" s="86">
        <v>0.30138888888888887</v>
      </c>
      <c r="CB112" s="81">
        <v>2.2999999999999998</v>
      </c>
      <c r="CC112" s="53">
        <v>316</v>
      </c>
      <c r="CD112" s="54">
        <v>38191</v>
      </c>
      <c r="CE112" s="85">
        <v>0.9555555555555556</v>
      </c>
      <c r="CF112" s="87">
        <v>3.68</v>
      </c>
      <c r="CG112" s="75">
        <v>728</v>
      </c>
      <c r="CH112" s="56">
        <v>37772</v>
      </c>
      <c r="CI112" s="86">
        <v>0.30277777777777776</v>
      </c>
      <c r="CJ112" s="81">
        <v>1.6</v>
      </c>
      <c r="CK112" s="53">
        <v>165</v>
      </c>
      <c r="CL112" s="54">
        <v>37473</v>
      </c>
      <c r="CM112" s="85">
        <v>0.77569444444444446</v>
      </c>
      <c r="CN112" s="81">
        <v>1.8</v>
      </c>
      <c r="CO112" s="53">
        <v>200</v>
      </c>
      <c r="CP112" s="54">
        <v>37051</v>
      </c>
      <c r="CQ112" s="85">
        <v>0.3743055555555555</v>
      </c>
      <c r="CR112" s="81">
        <v>2.8</v>
      </c>
      <c r="CS112" s="53">
        <v>448</v>
      </c>
      <c r="CT112" s="54">
        <v>36676</v>
      </c>
      <c r="CU112" s="85">
        <v>0.66249999999999998</v>
      </c>
      <c r="CV112" s="81">
        <v>3.3</v>
      </c>
      <c r="CW112" s="53">
        <v>590</v>
      </c>
      <c r="CX112" s="54">
        <v>36335</v>
      </c>
      <c r="CY112" s="85">
        <v>0.34027777777777773</v>
      </c>
      <c r="CZ112" s="87">
        <v>2.41</v>
      </c>
      <c r="DA112" s="75">
        <v>329</v>
      </c>
      <c r="DB112" s="56">
        <v>35950</v>
      </c>
      <c r="DC112" s="86">
        <v>0.41736111111111113</v>
      </c>
      <c r="DD112" s="81">
        <v>1.9</v>
      </c>
      <c r="DE112" s="53">
        <v>202</v>
      </c>
      <c r="DF112" s="54">
        <v>35622</v>
      </c>
      <c r="DG112" s="85">
        <v>0.59722222222222221</v>
      </c>
      <c r="DH112" s="382"/>
      <c r="DI112" s="379"/>
      <c r="DJ112" s="383"/>
      <c r="DK112" s="384"/>
      <c r="DL112" s="382"/>
      <c r="DM112" s="379"/>
      <c r="DN112" s="383"/>
      <c r="DO112" s="384"/>
      <c r="DP112" s="382"/>
      <c r="DQ112" s="379"/>
      <c r="DR112" s="383"/>
      <c r="DS112" s="384"/>
      <c r="DT112" s="382"/>
      <c r="DU112" s="379"/>
      <c r="DV112" s="383"/>
      <c r="DW112" s="384"/>
      <c r="DX112" s="382"/>
      <c r="DY112" s="379"/>
      <c r="DZ112" s="383"/>
      <c r="EA112" s="385"/>
      <c r="EB112" s="382"/>
      <c r="EC112" s="379"/>
      <c r="ED112" s="383"/>
      <c r="EE112" s="384"/>
      <c r="EF112" s="382"/>
      <c r="EG112" s="110"/>
      <c r="EH112" s="111"/>
      <c r="EI112" s="281"/>
      <c r="EJ112" s="109"/>
      <c r="EK112" s="110"/>
      <c r="EL112" s="121"/>
      <c r="EM112" s="112"/>
      <c r="EN112" s="109"/>
      <c r="EO112" s="110"/>
      <c r="EP112" s="111"/>
      <c r="EQ112" s="112"/>
      <c r="ER112" s="109"/>
      <c r="ES112" s="110"/>
      <c r="ET112" s="111"/>
      <c r="EU112" s="112"/>
      <c r="EV112" s="109"/>
      <c r="EW112" s="110"/>
      <c r="EX112" s="111"/>
      <c r="EY112" s="112"/>
    </row>
    <row r="113" spans="1:160" s="262" customFormat="1" ht="13.8" thickBot="1">
      <c r="A113" s="48" t="s">
        <v>205</v>
      </c>
      <c r="B113" s="49">
        <v>4580</v>
      </c>
      <c r="C113" s="50">
        <v>4583</v>
      </c>
      <c r="D113" s="50">
        <v>4360</v>
      </c>
      <c r="E113" s="49" t="s">
        <v>187</v>
      </c>
      <c r="F113" s="51">
        <v>38842</v>
      </c>
      <c r="G113" s="52" t="s">
        <v>9</v>
      </c>
      <c r="H113" s="641">
        <f t="shared" si="8"/>
        <v>8.18</v>
      </c>
      <c r="I113" s="642">
        <f t="shared" si="19"/>
        <v>4948</v>
      </c>
      <c r="J113" s="643">
        <f t="shared" si="20"/>
        <v>41529.936574074076</v>
      </c>
      <c r="K113" s="699">
        <f t="shared" si="21"/>
        <v>0.93657407407590654</v>
      </c>
      <c r="L113" s="646">
        <v>3.79</v>
      </c>
      <c r="M113" s="652">
        <v>572</v>
      </c>
      <c r="N113" s="700">
        <v>44354</v>
      </c>
      <c r="O113" s="701">
        <v>7.7442129630071577E-2</v>
      </c>
      <c r="P113" s="646">
        <v>3.42</v>
      </c>
      <c r="Q113" s="652">
        <v>475</v>
      </c>
      <c r="R113" s="700">
        <v>43984</v>
      </c>
      <c r="S113" s="701">
        <v>0.18401620370423188</v>
      </c>
      <c r="T113" s="264">
        <v>4.09</v>
      </c>
      <c r="U113" s="450">
        <v>658</v>
      </c>
      <c r="V113" s="54">
        <v>43648</v>
      </c>
      <c r="W113" s="287">
        <v>0.23750000000000002</v>
      </c>
      <c r="X113" s="578">
        <v>3.43</v>
      </c>
      <c r="Y113" s="53">
        <v>477.9</v>
      </c>
      <c r="Z113" s="54">
        <v>43269</v>
      </c>
      <c r="AA113" s="55">
        <v>0.75557870370539604</v>
      </c>
      <c r="AB113" s="264">
        <v>3.8</v>
      </c>
      <c r="AC113" s="532">
        <v>575</v>
      </c>
      <c r="AD113" s="54">
        <v>42899</v>
      </c>
      <c r="AE113" s="61">
        <v>0.20072916666666665</v>
      </c>
      <c r="AF113" s="357">
        <v>4</v>
      </c>
      <c r="AG113" s="59">
        <v>632</v>
      </c>
      <c r="AH113" s="54">
        <v>42535</v>
      </c>
      <c r="AI113" s="358">
        <v>0.10873842592263827</v>
      </c>
      <c r="AJ113" s="58">
        <v>4.24</v>
      </c>
      <c r="AK113" s="59">
        <v>703.2</v>
      </c>
      <c r="AL113" s="60">
        <v>42169</v>
      </c>
      <c r="AM113" s="61">
        <v>0.12541666666948004</v>
      </c>
      <c r="AN113" s="62">
        <v>5.0999999999999996</v>
      </c>
      <c r="AO113" s="63">
        <v>990</v>
      </c>
      <c r="AP113" s="64">
        <v>41789</v>
      </c>
      <c r="AQ113" s="65">
        <v>0.65712962963152677</v>
      </c>
      <c r="AR113" s="66">
        <v>8.18</v>
      </c>
      <c r="AS113" s="67">
        <v>4948</v>
      </c>
      <c r="AT113" s="68">
        <v>41529.936574074076</v>
      </c>
      <c r="AU113" s="69">
        <v>0.93657407407590654</v>
      </c>
      <c r="AV113" s="81">
        <v>3.74</v>
      </c>
      <c r="AW113" s="53">
        <v>617</v>
      </c>
      <c r="AX113" s="54">
        <v>41097</v>
      </c>
      <c r="AY113" s="55">
        <v>0.77916666666666667</v>
      </c>
      <c r="AZ113" s="74">
        <v>4.43</v>
      </c>
      <c r="BA113" s="53">
        <v>1114</v>
      </c>
      <c r="BB113" s="54">
        <v>40737</v>
      </c>
      <c r="BC113" s="55">
        <v>0.86249999999999993</v>
      </c>
      <c r="BD113" s="104">
        <v>4.1900000000000004</v>
      </c>
      <c r="BE113" s="105">
        <v>2141</v>
      </c>
      <c r="BF113" s="106">
        <v>40336</v>
      </c>
      <c r="BG113" s="107">
        <v>0.14303240740740741</v>
      </c>
      <c r="BH113" s="81">
        <v>2.17</v>
      </c>
      <c r="BI113" s="82">
        <v>128</v>
      </c>
      <c r="BJ113" s="83">
        <v>40003</v>
      </c>
      <c r="BK113" s="85">
        <v>0.6</v>
      </c>
      <c r="BL113" s="103">
        <v>5.76</v>
      </c>
      <c r="BM113" s="176">
        <v>3920</v>
      </c>
      <c r="BN113" s="177">
        <v>39674</v>
      </c>
      <c r="BO113" s="86">
        <v>0.89166666666666661</v>
      </c>
      <c r="BP113" s="74">
        <v>2.2000000000000002</v>
      </c>
      <c r="BQ113" s="82">
        <v>132</v>
      </c>
      <c r="BR113" s="83">
        <v>39349</v>
      </c>
      <c r="BS113" s="85">
        <v>0.4458333333333333</v>
      </c>
      <c r="BT113" s="74" t="s">
        <v>190</v>
      </c>
      <c r="BU113" s="82" t="s">
        <v>190</v>
      </c>
      <c r="BV113" s="83" t="s">
        <v>190</v>
      </c>
      <c r="BW113" s="244" t="s">
        <v>190</v>
      </c>
      <c r="BX113" s="382"/>
      <c r="BY113" s="379"/>
      <c r="BZ113" s="383"/>
      <c r="CA113" s="420"/>
      <c r="CB113" s="382"/>
      <c r="CC113" s="379"/>
      <c r="CD113" s="383"/>
      <c r="CE113" s="384"/>
      <c r="CF113" s="382"/>
      <c r="CG113" s="379"/>
      <c r="CH113" s="383"/>
      <c r="CI113" s="384"/>
      <c r="CJ113" s="382"/>
      <c r="CK113" s="379"/>
      <c r="CL113" s="383"/>
      <c r="CM113" s="384"/>
      <c r="CN113" s="382"/>
      <c r="CO113" s="379"/>
      <c r="CP113" s="383"/>
      <c r="CQ113" s="384"/>
      <c r="CR113" s="382"/>
      <c r="CS113" s="379"/>
      <c r="CT113" s="383"/>
      <c r="CU113" s="384"/>
      <c r="CV113" s="382"/>
      <c r="CW113" s="379"/>
      <c r="CX113" s="421"/>
      <c r="CY113" s="420"/>
      <c r="CZ113" s="382"/>
      <c r="DA113" s="379"/>
      <c r="DB113" s="383"/>
      <c r="DC113" s="384"/>
      <c r="DD113" s="382"/>
      <c r="DE113" s="379"/>
      <c r="DF113" s="383"/>
      <c r="DG113" s="384"/>
      <c r="DH113" s="382"/>
      <c r="DI113" s="379"/>
      <c r="DJ113" s="383"/>
      <c r="DK113" s="384"/>
      <c r="DL113" s="382"/>
      <c r="DM113" s="379"/>
      <c r="DN113" s="383"/>
      <c r="DO113" s="384"/>
      <c r="DP113" s="382"/>
      <c r="DQ113" s="379"/>
      <c r="DR113" s="383"/>
      <c r="DS113" s="384"/>
      <c r="DT113" s="382"/>
      <c r="DU113" s="379"/>
      <c r="DV113" s="383"/>
      <c r="DW113" s="384"/>
      <c r="DX113" s="382"/>
      <c r="DY113" s="379"/>
      <c r="DZ113" s="383"/>
      <c r="EA113" s="385"/>
      <c r="EB113" s="382"/>
      <c r="EC113" s="379"/>
      <c r="ED113" s="383"/>
      <c r="EE113" s="384"/>
      <c r="EF113" s="382"/>
      <c r="EG113" s="379"/>
      <c r="EH113" s="383"/>
      <c r="EI113" s="381"/>
      <c r="EJ113" s="109"/>
      <c r="EK113" s="110"/>
      <c r="EL113" s="121"/>
      <c r="EM113" s="112"/>
      <c r="EN113" s="109"/>
      <c r="EO113" s="110"/>
      <c r="EP113" s="111"/>
      <c r="EQ113" s="112"/>
      <c r="ER113" s="109"/>
      <c r="ES113" s="110"/>
      <c r="ET113" s="111"/>
      <c r="EU113" s="112"/>
      <c r="EV113" s="109"/>
      <c r="EW113" s="110"/>
      <c r="EX113" s="111"/>
      <c r="EY113" s="112"/>
    </row>
    <row r="114" spans="1:160" s="262" customFormat="1" ht="13.8" thickBot="1">
      <c r="A114" s="48" t="s">
        <v>206</v>
      </c>
      <c r="B114" s="49">
        <v>4590</v>
      </c>
      <c r="C114" s="50">
        <v>4593</v>
      </c>
      <c r="D114" s="50">
        <v>4550</v>
      </c>
      <c r="E114" s="49" t="s">
        <v>186</v>
      </c>
      <c r="F114" s="51">
        <v>38762</v>
      </c>
      <c r="G114" s="52" t="s">
        <v>9</v>
      </c>
      <c r="H114" s="641">
        <f t="shared" si="8"/>
        <v>7.7</v>
      </c>
      <c r="I114" s="642">
        <f t="shared" si="19"/>
        <v>1704.99</v>
      </c>
      <c r="J114" s="643">
        <f t="shared" si="20"/>
        <v>41529.085972222223</v>
      </c>
      <c r="K114" s="699">
        <f t="shared" si="21"/>
        <v>8.5972222223063E-2</v>
      </c>
      <c r="L114" s="646">
        <v>3.72</v>
      </c>
      <c r="M114" s="652">
        <v>288</v>
      </c>
      <c r="N114" s="700">
        <v>44346</v>
      </c>
      <c r="O114" s="701">
        <v>0.54905092592525762</v>
      </c>
      <c r="P114" s="646">
        <v>3.26</v>
      </c>
      <c r="Q114" s="652">
        <v>201</v>
      </c>
      <c r="R114" s="700">
        <v>43975</v>
      </c>
      <c r="S114" s="701">
        <v>0.72383101852028631</v>
      </c>
      <c r="T114" s="264">
        <v>1.62</v>
      </c>
      <c r="U114" s="450">
        <v>19</v>
      </c>
      <c r="V114" s="54">
        <v>43718</v>
      </c>
      <c r="W114" s="287">
        <v>0.78472222222222221</v>
      </c>
      <c r="X114" s="573" t="s">
        <v>190</v>
      </c>
      <c r="Y114" s="614" t="s">
        <v>190</v>
      </c>
      <c r="Z114" s="614" t="s">
        <v>190</v>
      </c>
      <c r="AA114" s="363" t="s">
        <v>190</v>
      </c>
      <c r="AB114" s="264">
        <v>4.88</v>
      </c>
      <c r="AC114" s="532">
        <v>578.16</v>
      </c>
      <c r="AD114" s="54">
        <v>42873</v>
      </c>
      <c r="AE114" s="61">
        <v>0.55655092592592592</v>
      </c>
      <c r="AF114" s="357">
        <v>4.54</v>
      </c>
      <c r="AG114" s="59">
        <v>481.63</v>
      </c>
      <c r="AH114" s="54">
        <v>42535</v>
      </c>
      <c r="AI114" s="358">
        <v>0.26848379629518604</v>
      </c>
      <c r="AJ114" s="58">
        <v>4.9000000000000004</v>
      </c>
      <c r="AK114" s="59">
        <v>581.38</v>
      </c>
      <c r="AL114" s="60">
        <v>42133</v>
      </c>
      <c r="AM114" s="61">
        <v>0.49292824073927477</v>
      </c>
      <c r="AN114" s="62">
        <v>3.81</v>
      </c>
      <c r="AO114" s="63">
        <v>309.05</v>
      </c>
      <c r="AP114" s="64">
        <v>41850</v>
      </c>
      <c r="AQ114" s="65">
        <v>0.54579861111415084</v>
      </c>
      <c r="AR114" s="66">
        <v>7.7</v>
      </c>
      <c r="AS114" s="67">
        <v>1704.99</v>
      </c>
      <c r="AT114" s="68">
        <v>41529.085972222223</v>
      </c>
      <c r="AU114" s="69">
        <v>8.5972222223063E-2</v>
      </c>
      <c r="AV114" s="87">
        <v>4.16</v>
      </c>
      <c r="AW114" s="75">
        <v>1272</v>
      </c>
      <c r="AX114" s="56">
        <v>41097</v>
      </c>
      <c r="AY114" s="76">
        <v>0.84861111111111109</v>
      </c>
      <c r="AZ114" s="74">
        <v>4.43</v>
      </c>
      <c r="BA114" s="53">
        <v>1583</v>
      </c>
      <c r="BB114" s="54">
        <v>40737</v>
      </c>
      <c r="BC114" s="55">
        <v>0.43124999999999997</v>
      </c>
      <c r="BD114" s="104">
        <v>4.2300000000000004</v>
      </c>
      <c r="BE114" s="105">
        <v>0</v>
      </c>
      <c r="BF114" s="106">
        <v>40342</v>
      </c>
      <c r="BG114" s="107">
        <v>0.93525462962962969</v>
      </c>
      <c r="BH114" s="81">
        <v>1.92</v>
      </c>
      <c r="BI114" s="82">
        <v>0</v>
      </c>
      <c r="BJ114" s="83">
        <v>40113</v>
      </c>
      <c r="BK114" s="85">
        <v>0.93263888888888891</v>
      </c>
      <c r="BL114" s="103">
        <v>3.5</v>
      </c>
      <c r="BM114" s="82" t="s">
        <v>174</v>
      </c>
      <c r="BN114" s="177">
        <v>39603</v>
      </c>
      <c r="BO114" s="86">
        <v>0.82847222222222217</v>
      </c>
      <c r="BP114" s="74">
        <v>3.5</v>
      </c>
      <c r="BQ114" s="82">
        <v>0</v>
      </c>
      <c r="BR114" s="83">
        <v>39349</v>
      </c>
      <c r="BS114" s="85">
        <v>0.41736111111111113</v>
      </c>
      <c r="BT114" s="74" t="s">
        <v>190</v>
      </c>
      <c r="BU114" s="82" t="s">
        <v>190</v>
      </c>
      <c r="BV114" s="83" t="s">
        <v>190</v>
      </c>
      <c r="BW114" s="244" t="s">
        <v>190</v>
      </c>
      <c r="BX114" s="382"/>
      <c r="BY114" s="379"/>
      <c r="BZ114" s="383"/>
      <c r="CA114" s="420"/>
      <c r="CB114" s="382"/>
      <c r="CC114" s="379"/>
      <c r="CD114" s="383"/>
      <c r="CE114" s="384"/>
      <c r="CF114" s="382"/>
      <c r="CG114" s="379"/>
      <c r="CH114" s="383"/>
      <c r="CI114" s="384"/>
      <c r="CJ114" s="382"/>
      <c r="CK114" s="379"/>
      <c r="CL114" s="383"/>
      <c r="CM114" s="384"/>
      <c r="CN114" s="382"/>
      <c r="CO114" s="379"/>
      <c r="CP114" s="383"/>
      <c r="CQ114" s="384"/>
      <c r="CR114" s="382"/>
      <c r="CS114" s="379"/>
      <c r="CT114" s="383"/>
      <c r="CU114" s="384"/>
      <c r="CV114" s="382"/>
      <c r="CW114" s="379"/>
      <c r="CX114" s="421"/>
      <c r="CY114" s="420"/>
      <c r="CZ114" s="382"/>
      <c r="DA114" s="379"/>
      <c r="DB114" s="383"/>
      <c r="DC114" s="384"/>
      <c r="DD114" s="382"/>
      <c r="DE114" s="379"/>
      <c r="DF114" s="383"/>
      <c r="DG114" s="384"/>
      <c r="DH114" s="382"/>
      <c r="DI114" s="379"/>
      <c r="DJ114" s="383"/>
      <c r="DK114" s="384"/>
      <c r="DL114" s="382"/>
      <c r="DM114" s="379"/>
      <c r="DN114" s="383"/>
      <c r="DO114" s="384"/>
      <c r="DP114" s="382"/>
      <c r="DQ114" s="379"/>
      <c r="DR114" s="383"/>
      <c r="DS114" s="384"/>
      <c r="DT114" s="382"/>
      <c r="DU114" s="379"/>
      <c r="DV114" s="383"/>
      <c r="DW114" s="384"/>
      <c r="DX114" s="382"/>
      <c r="DY114" s="379"/>
      <c r="DZ114" s="383"/>
      <c r="EA114" s="385"/>
      <c r="EB114" s="382"/>
      <c r="EC114" s="379"/>
      <c r="ED114" s="383"/>
      <c r="EE114" s="384"/>
      <c r="EF114" s="382"/>
      <c r="EG114" s="379"/>
      <c r="EH114" s="383"/>
      <c r="EI114" s="381"/>
      <c r="EJ114" s="109"/>
      <c r="EK114" s="110"/>
      <c r="EL114" s="121"/>
      <c r="EM114" s="112"/>
      <c r="EN114" s="109"/>
      <c r="EO114" s="110"/>
      <c r="EP114" s="111"/>
      <c r="EQ114" s="112"/>
      <c r="ER114" s="109"/>
      <c r="ES114" s="110"/>
      <c r="ET114" s="111"/>
      <c r="EU114" s="112"/>
      <c r="EV114" s="109"/>
      <c r="EW114" s="110"/>
      <c r="EX114" s="111"/>
      <c r="EY114" s="112"/>
    </row>
    <row r="115" spans="1:160" s="262" customFormat="1" ht="13.8" thickBot="1">
      <c r="A115" s="48" t="s">
        <v>274</v>
      </c>
      <c r="B115" s="49" t="s">
        <v>275</v>
      </c>
      <c r="C115" s="50">
        <v>4762</v>
      </c>
      <c r="D115" s="50"/>
      <c r="E115" s="49" t="s">
        <v>241</v>
      </c>
      <c r="F115" s="51"/>
      <c r="G115" s="52"/>
      <c r="H115" s="641">
        <f t="shared" si="8"/>
        <v>1586.25</v>
      </c>
      <c r="I115" s="642">
        <f t="shared" si="19"/>
        <v>0</v>
      </c>
      <c r="J115" s="643">
        <f t="shared" si="20"/>
        <v>41744</v>
      </c>
      <c r="K115" s="699">
        <f t="shared" si="21"/>
        <v>0.70972222222222225</v>
      </c>
      <c r="L115" s="646">
        <v>516.25</v>
      </c>
      <c r="M115" s="652">
        <v>516</v>
      </c>
      <c r="N115" s="700">
        <v>44357</v>
      </c>
      <c r="O115" s="701">
        <v>0.21979166667006211</v>
      </c>
      <c r="P115" s="646">
        <v>435</v>
      </c>
      <c r="Q115" s="652">
        <v>435</v>
      </c>
      <c r="R115" s="700">
        <v>43983</v>
      </c>
      <c r="S115" s="701">
        <v>0.91652777777926531</v>
      </c>
      <c r="T115" s="264">
        <v>442.5</v>
      </c>
      <c r="U115" s="450">
        <v>442</v>
      </c>
      <c r="V115" s="54">
        <v>43647</v>
      </c>
      <c r="W115" s="287">
        <v>0.9243055555555556</v>
      </c>
      <c r="X115" s="578">
        <v>905</v>
      </c>
      <c r="Y115" s="53">
        <v>248</v>
      </c>
      <c r="Z115" s="54">
        <v>43248</v>
      </c>
      <c r="AA115" s="55">
        <v>2.9976851874380372E-3</v>
      </c>
      <c r="AB115" s="264">
        <v>401.25</v>
      </c>
      <c r="AC115" s="532"/>
      <c r="AD115" s="54">
        <v>42897</v>
      </c>
      <c r="AE115" s="61">
        <v>0.17618055555555556</v>
      </c>
      <c r="AF115" s="357">
        <v>450</v>
      </c>
      <c r="AG115" s="59"/>
      <c r="AH115" s="54">
        <v>42533</v>
      </c>
      <c r="AI115" s="358">
        <v>0.94995370370452292</v>
      </c>
      <c r="AJ115" s="58">
        <v>1221.25</v>
      </c>
      <c r="AK115" s="59"/>
      <c r="AL115" s="60">
        <v>42192</v>
      </c>
      <c r="AM115" s="61">
        <v>0.10968750000029104</v>
      </c>
      <c r="AN115" s="336">
        <v>1586.25</v>
      </c>
      <c r="AO115" s="295"/>
      <c r="AP115" s="160">
        <v>41744</v>
      </c>
      <c r="AQ115" s="297">
        <v>0.70972222222222225</v>
      </c>
      <c r="AR115" s="66"/>
      <c r="AS115" s="67"/>
      <c r="AT115" s="68"/>
      <c r="AU115" s="69"/>
      <c r="AV115" s="87"/>
      <c r="AW115" s="75"/>
      <c r="AX115" s="56"/>
      <c r="AY115" s="76"/>
      <c r="AZ115" s="74"/>
      <c r="BA115" s="53"/>
      <c r="BB115" s="54"/>
      <c r="BC115" s="55"/>
      <c r="BD115" s="104"/>
      <c r="BE115" s="105"/>
      <c r="BF115" s="106"/>
      <c r="BG115" s="107"/>
      <c r="BH115" s="81"/>
      <c r="BI115" s="82"/>
      <c r="BJ115" s="83"/>
      <c r="BK115" s="85"/>
      <c r="BL115" s="103"/>
      <c r="BM115" s="82"/>
      <c r="BN115" s="177"/>
      <c r="BO115" s="86"/>
      <c r="BP115" s="74"/>
      <c r="BQ115" s="82"/>
      <c r="BR115" s="83"/>
      <c r="BS115" s="85"/>
      <c r="BT115" s="74"/>
      <c r="BU115" s="82"/>
      <c r="BV115" s="83"/>
      <c r="BW115" s="244"/>
      <c r="BX115" s="382"/>
      <c r="BY115" s="379"/>
      <c r="BZ115" s="383"/>
      <c r="CA115" s="420"/>
      <c r="CB115" s="382"/>
      <c r="CC115" s="379"/>
      <c r="CD115" s="383"/>
      <c r="CE115" s="384"/>
      <c r="CF115" s="382"/>
      <c r="CG115" s="379"/>
      <c r="CH115" s="383"/>
      <c r="CI115" s="384"/>
      <c r="CJ115" s="382"/>
      <c r="CK115" s="379"/>
      <c r="CL115" s="383"/>
      <c r="CM115" s="384"/>
      <c r="CN115" s="382"/>
      <c r="CO115" s="379"/>
      <c r="CP115" s="383"/>
      <c r="CQ115" s="384"/>
      <c r="CR115" s="382"/>
      <c r="CS115" s="379"/>
      <c r="CT115" s="383"/>
      <c r="CU115" s="384"/>
      <c r="CV115" s="382"/>
      <c r="CW115" s="379"/>
      <c r="CX115" s="421"/>
      <c r="CY115" s="420"/>
      <c r="CZ115" s="382"/>
      <c r="DA115" s="379"/>
      <c r="DB115" s="383"/>
      <c r="DC115" s="384"/>
      <c r="DD115" s="382"/>
      <c r="DE115" s="379"/>
      <c r="DF115" s="383"/>
      <c r="DG115" s="384"/>
      <c r="DH115" s="382"/>
      <c r="DI115" s="379"/>
      <c r="DJ115" s="383"/>
      <c r="DK115" s="384"/>
      <c r="DL115" s="382"/>
      <c r="DM115" s="379"/>
      <c r="DN115" s="383"/>
      <c r="DO115" s="384"/>
      <c r="DP115" s="382"/>
      <c r="DQ115" s="379"/>
      <c r="DR115" s="383"/>
      <c r="DS115" s="384"/>
      <c r="DT115" s="382"/>
      <c r="DU115" s="379"/>
      <c r="DV115" s="383"/>
      <c r="DW115" s="384"/>
      <c r="DX115" s="382"/>
      <c r="DY115" s="379"/>
      <c r="DZ115" s="383"/>
      <c r="EA115" s="385"/>
      <c r="EB115" s="382"/>
      <c r="EC115" s="379"/>
      <c r="ED115" s="383"/>
      <c r="EE115" s="384"/>
      <c r="EF115" s="382"/>
      <c r="EG115" s="379"/>
      <c r="EH115" s="383"/>
      <c r="EI115" s="381"/>
      <c r="EJ115" s="109"/>
      <c r="EK115" s="110"/>
      <c r="EL115" s="121"/>
      <c r="EM115" s="112"/>
      <c r="EN115" s="109"/>
      <c r="EO115" s="110"/>
      <c r="EP115" s="111"/>
      <c r="EQ115" s="112"/>
      <c r="ER115" s="109"/>
      <c r="ES115" s="110"/>
      <c r="ET115" s="111"/>
      <c r="EU115" s="112"/>
      <c r="EV115" s="109"/>
      <c r="EW115" s="110"/>
      <c r="EX115" s="111"/>
      <c r="EY115" s="112"/>
    </row>
    <row r="116" spans="1:160" s="262" customFormat="1" ht="13.8" thickBot="1">
      <c r="A116" s="48" t="s">
        <v>274</v>
      </c>
      <c r="B116" s="49" t="s">
        <v>275</v>
      </c>
      <c r="C116" s="50">
        <v>4763</v>
      </c>
      <c r="D116" s="50"/>
      <c r="E116" s="49" t="s">
        <v>242</v>
      </c>
      <c r="F116" s="51"/>
      <c r="G116" s="52"/>
      <c r="H116" s="641">
        <f t="shared" si="8"/>
        <v>143.53</v>
      </c>
      <c r="I116" s="642">
        <f t="shared" si="19"/>
        <v>0</v>
      </c>
      <c r="J116" s="643">
        <f t="shared" si="20"/>
        <v>42108</v>
      </c>
      <c r="K116" s="699">
        <f t="shared" si="21"/>
        <v>0.95984953703737119</v>
      </c>
      <c r="L116" s="646">
        <v>133.78</v>
      </c>
      <c r="M116" s="652">
        <v>134</v>
      </c>
      <c r="N116" s="700">
        <v>44357</v>
      </c>
      <c r="O116" s="701">
        <v>0.19270833333575865</v>
      </c>
      <c r="P116" s="646">
        <v>133.59</v>
      </c>
      <c r="Q116" s="652">
        <v>134</v>
      </c>
      <c r="R116" s="700">
        <v>43983</v>
      </c>
      <c r="S116" s="701">
        <v>0.80193287037400296</v>
      </c>
      <c r="T116" s="264">
        <v>133.78</v>
      </c>
      <c r="U116" s="450">
        <v>134</v>
      </c>
      <c r="V116" s="54">
        <v>43647</v>
      </c>
      <c r="W116" s="287">
        <v>0.90138888888888891</v>
      </c>
      <c r="X116" s="578">
        <v>133.59</v>
      </c>
      <c r="Y116" s="53">
        <v>134</v>
      </c>
      <c r="Z116" s="54">
        <v>43269</v>
      </c>
      <c r="AA116" s="55">
        <v>4.0694444447581191E-2</v>
      </c>
      <c r="AB116" s="264">
        <v>133.03</v>
      </c>
      <c r="AC116" s="532"/>
      <c r="AD116" s="54">
        <v>42917</v>
      </c>
      <c r="AE116" s="61">
        <v>0.31527777777777777</v>
      </c>
      <c r="AF116" s="357">
        <v>136.69</v>
      </c>
      <c r="AG116" s="59"/>
      <c r="AH116" s="54">
        <v>42548</v>
      </c>
      <c r="AI116" s="358">
        <v>0.23363425926072523</v>
      </c>
      <c r="AJ116" s="206">
        <v>143.53</v>
      </c>
      <c r="AK116" s="207"/>
      <c r="AL116" s="208">
        <v>42108</v>
      </c>
      <c r="AM116" s="209">
        <v>0.95984953703737119</v>
      </c>
      <c r="AN116" s="62">
        <v>133.22</v>
      </c>
      <c r="AO116" s="63"/>
      <c r="AP116" s="64">
        <v>41784</v>
      </c>
      <c r="AQ116" s="65">
        <v>0.34097222222222223</v>
      </c>
      <c r="AR116" s="66"/>
      <c r="AS116" s="67"/>
      <c r="AT116" s="68"/>
      <c r="AU116" s="69"/>
      <c r="AV116" s="87"/>
      <c r="AW116" s="75"/>
      <c r="AX116" s="56"/>
      <c r="AY116" s="76"/>
      <c r="AZ116" s="74"/>
      <c r="BA116" s="53"/>
      <c r="BB116" s="54"/>
      <c r="BC116" s="55"/>
      <c r="BD116" s="104"/>
      <c r="BE116" s="105"/>
      <c r="BF116" s="106"/>
      <c r="BG116" s="107"/>
      <c r="BH116" s="81"/>
      <c r="BI116" s="82"/>
      <c r="BJ116" s="83"/>
      <c r="BK116" s="85"/>
      <c r="BL116" s="103"/>
      <c r="BM116" s="82"/>
      <c r="BN116" s="177"/>
      <c r="BO116" s="86"/>
      <c r="BP116" s="74"/>
      <c r="BQ116" s="82"/>
      <c r="BR116" s="83"/>
      <c r="BS116" s="85"/>
      <c r="BT116" s="74"/>
      <c r="BU116" s="82"/>
      <c r="BV116" s="83"/>
      <c r="BW116" s="244"/>
      <c r="BX116" s="382"/>
      <c r="BY116" s="379"/>
      <c r="BZ116" s="383"/>
      <c r="CA116" s="420"/>
      <c r="CB116" s="382"/>
      <c r="CC116" s="379"/>
      <c r="CD116" s="383"/>
      <c r="CE116" s="384"/>
      <c r="CF116" s="382"/>
      <c r="CG116" s="379"/>
      <c r="CH116" s="383"/>
      <c r="CI116" s="384"/>
      <c r="CJ116" s="382"/>
      <c r="CK116" s="379"/>
      <c r="CL116" s="383"/>
      <c r="CM116" s="384"/>
      <c r="CN116" s="382"/>
      <c r="CO116" s="379"/>
      <c r="CP116" s="383"/>
      <c r="CQ116" s="384"/>
      <c r="CR116" s="382"/>
      <c r="CS116" s="379"/>
      <c r="CT116" s="383"/>
      <c r="CU116" s="384"/>
      <c r="CV116" s="382"/>
      <c r="CW116" s="379"/>
      <c r="CX116" s="421"/>
      <c r="CY116" s="420"/>
      <c r="CZ116" s="382"/>
      <c r="DA116" s="379"/>
      <c r="DB116" s="383"/>
      <c r="DC116" s="384"/>
      <c r="DD116" s="382"/>
      <c r="DE116" s="379"/>
      <c r="DF116" s="383"/>
      <c r="DG116" s="384"/>
      <c r="DH116" s="382"/>
      <c r="DI116" s="379"/>
      <c r="DJ116" s="383"/>
      <c r="DK116" s="384"/>
      <c r="DL116" s="382"/>
      <c r="DM116" s="379"/>
      <c r="DN116" s="383"/>
      <c r="DO116" s="384"/>
      <c r="DP116" s="382"/>
      <c r="DQ116" s="379"/>
      <c r="DR116" s="383"/>
      <c r="DS116" s="384"/>
      <c r="DT116" s="382"/>
      <c r="DU116" s="379"/>
      <c r="DV116" s="383"/>
      <c r="DW116" s="384"/>
      <c r="DX116" s="382"/>
      <c r="DY116" s="379"/>
      <c r="DZ116" s="383"/>
      <c r="EA116" s="385"/>
      <c r="EB116" s="382"/>
      <c r="EC116" s="379"/>
      <c r="ED116" s="383"/>
      <c r="EE116" s="384"/>
      <c r="EF116" s="382"/>
      <c r="EG116" s="379"/>
      <c r="EH116" s="383"/>
      <c r="EI116" s="381"/>
      <c r="EJ116" s="109"/>
      <c r="EK116" s="110"/>
      <c r="EL116" s="121"/>
      <c r="EM116" s="112"/>
      <c r="EN116" s="109"/>
      <c r="EO116" s="110"/>
      <c r="EP116" s="111"/>
      <c r="EQ116" s="112"/>
      <c r="ER116" s="109"/>
      <c r="ES116" s="110"/>
      <c r="ET116" s="111"/>
      <c r="EU116" s="112"/>
      <c r="EV116" s="109"/>
      <c r="EW116" s="110"/>
      <c r="EX116" s="111"/>
      <c r="EY116" s="112"/>
      <c r="EZ116" s="10"/>
      <c r="FA116" s="10"/>
      <c r="FB116" s="10"/>
      <c r="FC116" s="10"/>
      <c r="FD116" s="10"/>
    </row>
    <row r="117" spans="1:160" s="163" customFormat="1" ht="13.8" thickBot="1">
      <c r="A117" s="48" t="s">
        <v>146</v>
      </c>
      <c r="B117" s="99">
        <v>4830</v>
      </c>
      <c r="C117" s="100">
        <v>4833</v>
      </c>
      <c r="D117" s="100"/>
      <c r="E117" s="99" t="s">
        <v>163</v>
      </c>
      <c r="F117" s="101">
        <v>37523</v>
      </c>
      <c r="G117" s="102" t="s">
        <v>2</v>
      </c>
      <c r="H117" s="641">
        <f t="shared" si="8"/>
        <v>4.25</v>
      </c>
      <c r="I117" s="642">
        <f t="shared" si="19"/>
        <v>2332</v>
      </c>
      <c r="J117" s="643">
        <f t="shared" si="20"/>
        <v>41529.819837962961</v>
      </c>
      <c r="K117" s="699">
        <f t="shared" si="21"/>
        <v>0.81983796296117362</v>
      </c>
      <c r="L117" s="646">
        <v>1.85</v>
      </c>
      <c r="M117" s="652">
        <v>198</v>
      </c>
      <c r="N117" s="700">
        <v>44368</v>
      </c>
      <c r="O117" s="701">
        <v>0.37021990741050104</v>
      </c>
      <c r="P117" s="646">
        <v>2</v>
      </c>
      <c r="Q117" s="652">
        <v>240</v>
      </c>
      <c r="R117" s="700">
        <v>43988</v>
      </c>
      <c r="S117" s="701">
        <v>0.26324074074364034</v>
      </c>
      <c r="T117" s="264">
        <v>1.8</v>
      </c>
      <c r="U117" s="450">
        <v>186</v>
      </c>
      <c r="V117" s="54">
        <v>43633</v>
      </c>
      <c r="W117" s="287">
        <v>0.66875000000000007</v>
      </c>
      <c r="X117" s="578">
        <v>1.66</v>
      </c>
      <c r="Y117" s="53">
        <v>151</v>
      </c>
      <c r="Z117" s="54">
        <v>43356</v>
      </c>
      <c r="AA117" s="55">
        <v>0.48814814814977581</v>
      </c>
      <c r="AB117" s="264">
        <v>1.8</v>
      </c>
      <c r="AC117" s="532">
        <v>186</v>
      </c>
      <c r="AD117" s="54">
        <v>42873</v>
      </c>
      <c r="AE117" s="61">
        <v>0.42758101851851849</v>
      </c>
      <c r="AF117" s="357">
        <v>1.68</v>
      </c>
      <c r="AG117" s="59">
        <v>156</v>
      </c>
      <c r="AH117" s="54">
        <v>42534</v>
      </c>
      <c r="AI117" s="358">
        <v>0.87216435185109731</v>
      </c>
      <c r="AJ117" s="58">
        <v>3.17</v>
      </c>
      <c r="AK117" s="59">
        <v>822</v>
      </c>
      <c r="AL117" s="60">
        <v>42133</v>
      </c>
      <c r="AM117" s="61">
        <v>0.87812500000291038</v>
      </c>
      <c r="AN117" s="62">
        <v>2.2799999999999998</v>
      </c>
      <c r="AO117" s="63">
        <v>331</v>
      </c>
      <c r="AP117" s="64">
        <v>41794</v>
      </c>
      <c r="AQ117" s="65">
        <v>0.10244212963152677</v>
      </c>
      <c r="AR117" s="66">
        <v>4.25</v>
      </c>
      <c r="AS117" s="67">
        <v>2332</v>
      </c>
      <c r="AT117" s="68">
        <v>41529.819837962961</v>
      </c>
      <c r="AU117" s="69">
        <v>0.81983796296117362</v>
      </c>
      <c r="AV117" s="87">
        <v>1.46</v>
      </c>
      <c r="AW117" s="75">
        <v>111</v>
      </c>
      <c r="AX117" s="56">
        <v>41054</v>
      </c>
      <c r="AY117" s="76">
        <v>0.35000000000000003</v>
      </c>
      <c r="AZ117" s="103">
        <v>2.09</v>
      </c>
      <c r="BA117" s="75">
        <v>266</v>
      </c>
      <c r="BB117" s="56">
        <v>40736</v>
      </c>
      <c r="BC117" s="76">
        <v>0</v>
      </c>
      <c r="BD117" s="104">
        <v>2.5099999999999998</v>
      </c>
      <c r="BE117" s="105">
        <v>418</v>
      </c>
      <c r="BF117" s="106">
        <v>40341</v>
      </c>
      <c r="BG117" s="107">
        <v>0.21501157407407409</v>
      </c>
      <c r="BH117" s="87">
        <v>2.41</v>
      </c>
      <c r="BI117" s="176">
        <v>377</v>
      </c>
      <c r="BJ117" s="177">
        <v>39954</v>
      </c>
      <c r="BK117" s="86">
        <v>0.65625</v>
      </c>
      <c r="BL117" s="103">
        <v>2.17</v>
      </c>
      <c r="BM117" s="176">
        <v>292</v>
      </c>
      <c r="BN117" s="177">
        <v>39602</v>
      </c>
      <c r="BO117" s="86">
        <v>0.46666666666666662</v>
      </c>
      <c r="BP117" s="103">
        <v>1.9</v>
      </c>
      <c r="BQ117" s="176">
        <v>208</v>
      </c>
      <c r="BR117" s="177">
        <v>39228</v>
      </c>
      <c r="BS117" s="86">
        <v>0.78749999999999998</v>
      </c>
      <c r="BT117" s="103" t="s">
        <v>190</v>
      </c>
      <c r="BU117" s="176" t="s">
        <v>190</v>
      </c>
      <c r="BV117" s="177" t="s">
        <v>190</v>
      </c>
      <c r="BW117" s="246" t="s">
        <v>190</v>
      </c>
      <c r="BX117" s="87">
        <v>1.62</v>
      </c>
      <c r="BY117" s="75">
        <v>262</v>
      </c>
      <c r="BZ117" s="56">
        <v>38496</v>
      </c>
      <c r="CA117" s="86">
        <v>0.22013888888888888</v>
      </c>
      <c r="CB117" s="87">
        <v>1.23</v>
      </c>
      <c r="CC117" s="75">
        <v>0</v>
      </c>
      <c r="CD117" s="56">
        <v>38146</v>
      </c>
      <c r="CE117" s="86">
        <v>0.52638888888888891</v>
      </c>
      <c r="CF117" s="87">
        <v>2.48</v>
      </c>
      <c r="CG117" s="75">
        <v>0</v>
      </c>
      <c r="CH117" s="56">
        <v>37771</v>
      </c>
      <c r="CI117" s="86">
        <v>0.7715277777777777</v>
      </c>
      <c r="CJ117" s="109"/>
      <c r="CK117" s="110"/>
      <c r="CL117" s="111" t="s">
        <v>189</v>
      </c>
      <c r="CM117" s="112"/>
      <c r="CN117" s="109"/>
      <c r="CO117" s="110"/>
      <c r="CP117" s="111"/>
      <c r="CQ117" s="112"/>
      <c r="CR117" s="109"/>
      <c r="CS117" s="110"/>
      <c r="CT117" s="111"/>
      <c r="CU117" s="112"/>
      <c r="CV117" s="109"/>
      <c r="CW117" s="110"/>
      <c r="CX117" s="111"/>
      <c r="CY117" s="112"/>
      <c r="CZ117" s="109"/>
      <c r="DA117" s="110"/>
      <c r="DB117" s="111"/>
      <c r="DC117" s="112"/>
      <c r="DD117" s="109"/>
      <c r="DE117" s="110"/>
      <c r="DF117" s="111"/>
      <c r="DG117" s="112"/>
      <c r="DH117" s="109"/>
      <c r="DI117" s="110"/>
      <c r="DJ117" s="111"/>
      <c r="DK117" s="112"/>
      <c r="DL117" s="109"/>
      <c r="DM117" s="110"/>
      <c r="DN117" s="111"/>
      <c r="DO117" s="112"/>
      <c r="DP117" s="109"/>
      <c r="DQ117" s="110"/>
      <c r="DR117" s="111"/>
      <c r="DS117" s="112"/>
      <c r="DT117" s="109"/>
      <c r="DU117" s="110"/>
      <c r="DV117" s="111"/>
      <c r="DW117" s="112"/>
      <c r="DX117" s="109"/>
      <c r="DY117" s="110"/>
      <c r="DZ117" s="111"/>
      <c r="EA117" s="234"/>
      <c r="EB117" s="109"/>
      <c r="EC117" s="110"/>
      <c r="ED117" s="111"/>
      <c r="EE117" s="112"/>
      <c r="EF117" s="109"/>
      <c r="EG117" s="110"/>
      <c r="EH117" s="111"/>
      <c r="EI117" s="281"/>
      <c r="EJ117" s="109"/>
      <c r="EK117" s="110"/>
      <c r="EL117" s="121"/>
      <c r="EM117" s="112"/>
      <c r="EN117" s="109"/>
      <c r="EO117" s="110"/>
      <c r="EP117" s="111"/>
      <c r="EQ117" s="112"/>
      <c r="ER117" s="109"/>
      <c r="ES117" s="110"/>
      <c r="ET117" s="111"/>
      <c r="EU117" s="112"/>
      <c r="EV117" s="109"/>
      <c r="EW117" s="110"/>
      <c r="EX117" s="111"/>
      <c r="EY117" s="112"/>
      <c r="EZ117" s="422"/>
      <c r="FA117" s="422"/>
      <c r="FB117" s="422"/>
      <c r="FC117" s="422"/>
      <c r="FD117" s="422"/>
    </row>
    <row r="118" spans="1:160" s="262" customFormat="1" ht="13.8" thickBot="1">
      <c r="A118" s="48" t="s">
        <v>147</v>
      </c>
      <c r="B118" s="49">
        <v>4840</v>
      </c>
      <c r="C118" s="50">
        <v>4843</v>
      </c>
      <c r="D118" s="50"/>
      <c r="E118" s="49" t="s">
        <v>164</v>
      </c>
      <c r="F118" s="51">
        <v>37538</v>
      </c>
      <c r="G118" s="52" t="s">
        <v>2</v>
      </c>
      <c r="H118" s="641">
        <f t="shared" si="8"/>
        <v>4.87</v>
      </c>
      <c r="I118" s="642">
        <f t="shared" si="19"/>
        <v>1042</v>
      </c>
      <c r="J118" s="643">
        <f t="shared" si="20"/>
        <v>41529.811400462961</v>
      </c>
      <c r="K118" s="699">
        <f t="shared" si="21"/>
        <v>0.81140046296059154</v>
      </c>
      <c r="L118" s="551"/>
      <c r="M118" s="538"/>
      <c r="N118" s="273"/>
      <c r="O118" s="739"/>
      <c r="P118" s="551"/>
      <c r="Q118" s="538"/>
      <c r="R118" s="273"/>
      <c r="S118" s="640"/>
      <c r="T118" s="592"/>
      <c r="U118" s="593"/>
      <c r="V118" s="593"/>
      <c r="W118" s="609"/>
      <c r="X118" s="585"/>
      <c r="Y118" s="593"/>
      <c r="Z118" s="593"/>
      <c r="AA118" s="594"/>
      <c r="AB118" s="264"/>
      <c r="AC118" s="532"/>
      <c r="AD118" s="222" t="s">
        <v>288</v>
      </c>
      <c r="AE118" s="61"/>
      <c r="AF118" s="352"/>
      <c r="AG118" s="286"/>
      <c r="AH118" s="222" t="s">
        <v>261</v>
      </c>
      <c r="AI118" s="352"/>
      <c r="AJ118" s="423"/>
      <c r="AK118" s="424"/>
      <c r="AL118" s="222" t="s">
        <v>238</v>
      </c>
      <c r="AM118" s="425"/>
      <c r="AN118" s="62"/>
      <c r="AO118" s="63"/>
      <c r="AP118" s="64"/>
      <c r="AQ118" s="65"/>
      <c r="AR118" s="66">
        <v>4.87</v>
      </c>
      <c r="AS118" s="67">
        <v>1042</v>
      </c>
      <c r="AT118" s="68">
        <v>41529.811400462961</v>
      </c>
      <c r="AU118" s="69">
        <v>0.81140046296059154</v>
      </c>
      <c r="AV118" s="81">
        <v>2.57</v>
      </c>
      <c r="AW118" s="53">
        <v>137</v>
      </c>
      <c r="AX118" s="54">
        <v>41061</v>
      </c>
      <c r="AY118" s="55">
        <v>0.52777777777777779</v>
      </c>
      <c r="AZ118" s="74">
        <v>2.2599999999999998</v>
      </c>
      <c r="BA118" s="53">
        <v>82</v>
      </c>
      <c r="BB118" s="54">
        <v>40736</v>
      </c>
      <c r="BC118" s="55">
        <v>0.28402777777777777</v>
      </c>
      <c r="BD118" s="104">
        <v>2.92</v>
      </c>
      <c r="BE118" s="105">
        <v>221</v>
      </c>
      <c r="BF118" s="106">
        <v>40342</v>
      </c>
      <c r="BG118" s="107">
        <v>0.87518518518518518</v>
      </c>
      <c r="BH118" s="81">
        <v>2.54</v>
      </c>
      <c r="BI118" s="82">
        <v>131</v>
      </c>
      <c r="BJ118" s="83">
        <v>39955</v>
      </c>
      <c r="BK118" s="85">
        <v>0.18333333333333335</v>
      </c>
      <c r="BL118" s="103">
        <v>2.33</v>
      </c>
      <c r="BM118" s="176">
        <v>93</v>
      </c>
      <c r="BN118" s="177">
        <v>39588</v>
      </c>
      <c r="BO118" s="86">
        <v>0.50902777777777775</v>
      </c>
      <c r="BP118" s="74">
        <v>2.2000000000000002</v>
      </c>
      <c r="BQ118" s="82">
        <v>74</v>
      </c>
      <c r="BR118" s="83">
        <v>39252</v>
      </c>
      <c r="BS118" s="85">
        <v>0.31944444444444448</v>
      </c>
      <c r="BT118" s="74" t="s">
        <v>190</v>
      </c>
      <c r="BU118" s="82" t="s">
        <v>190</v>
      </c>
      <c r="BV118" s="83" t="s">
        <v>190</v>
      </c>
      <c r="BW118" s="244" t="s">
        <v>190</v>
      </c>
      <c r="BX118" s="87">
        <v>1.79</v>
      </c>
      <c r="BY118" s="75">
        <v>0</v>
      </c>
      <c r="BZ118" s="56">
        <v>38496</v>
      </c>
      <c r="CA118" s="86">
        <v>0.28541666666666665</v>
      </c>
      <c r="CB118" s="81">
        <v>0.8</v>
      </c>
      <c r="CC118" s="53">
        <v>0</v>
      </c>
      <c r="CD118" s="54">
        <v>38191</v>
      </c>
      <c r="CE118" s="85">
        <v>0.7583333333333333</v>
      </c>
      <c r="CF118" s="87">
        <v>2.77</v>
      </c>
      <c r="CG118" s="75">
        <v>0</v>
      </c>
      <c r="CH118" s="56">
        <v>37770</v>
      </c>
      <c r="CI118" s="86">
        <v>0.38263888888888892</v>
      </c>
      <c r="CJ118" s="382"/>
      <c r="CK118" s="379"/>
      <c r="CL118" s="383"/>
      <c r="CM118" s="384"/>
      <c r="CN118" s="382"/>
      <c r="CO118" s="379"/>
      <c r="CP118" s="383"/>
      <c r="CQ118" s="384"/>
      <c r="CR118" s="382"/>
      <c r="CS118" s="379"/>
      <c r="CT118" s="383"/>
      <c r="CU118" s="384"/>
      <c r="CV118" s="382"/>
      <c r="CW118" s="379"/>
      <c r="CX118" s="383"/>
      <c r="CY118" s="384"/>
      <c r="CZ118" s="382"/>
      <c r="DA118" s="379"/>
      <c r="DB118" s="383"/>
      <c r="DC118" s="384"/>
      <c r="DD118" s="382"/>
      <c r="DE118" s="379"/>
      <c r="DF118" s="383"/>
      <c r="DG118" s="384"/>
      <c r="DH118" s="382"/>
      <c r="DI118" s="379"/>
      <c r="DJ118" s="383"/>
      <c r="DK118" s="384"/>
      <c r="DL118" s="382"/>
      <c r="DM118" s="379"/>
      <c r="DN118" s="383"/>
      <c r="DO118" s="384"/>
      <c r="DP118" s="382"/>
      <c r="DQ118" s="379"/>
      <c r="DR118" s="383"/>
      <c r="DS118" s="384"/>
      <c r="DT118" s="382"/>
      <c r="DU118" s="379"/>
      <c r="DV118" s="383"/>
      <c r="DW118" s="384"/>
      <c r="DX118" s="382"/>
      <c r="DY118" s="379"/>
      <c r="DZ118" s="383"/>
      <c r="EA118" s="385"/>
      <c r="EB118" s="109"/>
      <c r="EC118" s="110"/>
      <c r="ED118" s="111"/>
      <c r="EE118" s="112"/>
      <c r="EF118" s="109"/>
      <c r="EG118" s="110"/>
      <c r="EH118" s="111"/>
      <c r="EI118" s="281"/>
      <c r="EJ118" s="109"/>
      <c r="EK118" s="110"/>
      <c r="EL118" s="121"/>
      <c r="EM118" s="112"/>
      <c r="EN118" s="109"/>
      <c r="EO118" s="110"/>
      <c r="EP118" s="111"/>
      <c r="EQ118" s="112"/>
      <c r="ER118" s="109"/>
      <c r="ES118" s="110"/>
      <c r="ET118" s="111"/>
      <c r="EU118" s="112"/>
      <c r="EV118" s="109"/>
      <c r="EW118" s="110"/>
      <c r="EX118" s="111"/>
      <c r="EY118" s="112"/>
      <c r="EZ118" s="10"/>
      <c r="FA118" s="10"/>
      <c r="FB118" s="10"/>
      <c r="FC118" s="10"/>
      <c r="FD118" s="10"/>
    </row>
    <row r="119" spans="1:160" s="262" customFormat="1" ht="13.8" thickBot="1">
      <c r="A119" s="426" t="s">
        <v>265</v>
      </c>
      <c r="B119" s="49">
        <v>4870</v>
      </c>
      <c r="C119" s="50">
        <v>4873</v>
      </c>
      <c r="D119" s="50"/>
      <c r="E119" s="49" t="s">
        <v>243</v>
      </c>
      <c r="F119" s="51"/>
      <c r="G119" s="427"/>
      <c r="H119" s="641">
        <f t="shared" si="8"/>
        <v>3.02</v>
      </c>
      <c r="I119" s="642">
        <f t="shared" si="19"/>
        <v>390</v>
      </c>
      <c r="J119" s="643">
        <f t="shared" si="20"/>
        <v>42167</v>
      </c>
      <c r="K119" s="699">
        <f t="shared" si="21"/>
        <v>0.41215277777519077</v>
      </c>
      <c r="L119" s="646">
        <v>1.74</v>
      </c>
      <c r="M119" s="652">
        <v>150</v>
      </c>
      <c r="N119" s="700">
        <v>44335</v>
      </c>
      <c r="O119" s="701">
        <v>3.6516203705104999E-2</v>
      </c>
      <c r="P119" s="646">
        <v>2.62</v>
      </c>
      <c r="Q119" s="652">
        <v>304</v>
      </c>
      <c r="R119" s="700">
        <v>43988</v>
      </c>
      <c r="S119" s="701">
        <v>0.29745370370073942</v>
      </c>
      <c r="T119" s="264">
        <v>2.09</v>
      </c>
      <c r="U119" s="450">
        <v>205</v>
      </c>
      <c r="V119" s="54">
        <v>43606</v>
      </c>
      <c r="W119" s="287">
        <v>0.4513888888888889</v>
      </c>
      <c r="X119" s="619">
        <v>1.71</v>
      </c>
      <c r="Y119" s="189">
        <v>145</v>
      </c>
      <c r="Z119" s="190">
        <v>43291</v>
      </c>
      <c r="AA119" s="191">
        <v>0.84600694444088731</v>
      </c>
      <c r="AB119" s="264">
        <v>1.89</v>
      </c>
      <c r="AC119" s="532">
        <v>172</v>
      </c>
      <c r="AD119" s="54">
        <v>42873</v>
      </c>
      <c r="AE119" s="61">
        <v>0.44549768518518523</v>
      </c>
      <c r="AF119" s="357">
        <v>2.08</v>
      </c>
      <c r="AG119" s="59">
        <v>204</v>
      </c>
      <c r="AH119" s="54">
        <v>42535</v>
      </c>
      <c r="AI119" s="358">
        <v>0.33555555555358296</v>
      </c>
      <c r="AJ119" s="206">
        <v>3.02</v>
      </c>
      <c r="AK119" s="207">
        <v>390</v>
      </c>
      <c r="AL119" s="208">
        <v>42167</v>
      </c>
      <c r="AM119" s="209">
        <v>0.41215277777519077</v>
      </c>
      <c r="AN119" s="62">
        <v>2.6</v>
      </c>
      <c r="AO119" s="63">
        <v>0</v>
      </c>
      <c r="AP119" s="64">
        <v>41793</v>
      </c>
      <c r="AQ119" s="65">
        <v>1.4583333333333332E-2</v>
      </c>
      <c r="AR119" s="66"/>
      <c r="AS119" s="67"/>
      <c r="AT119" s="68"/>
      <c r="AU119" s="69"/>
      <c r="AV119" s="428"/>
      <c r="AW119" s="429"/>
      <c r="AX119" s="430"/>
      <c r="AY119" s="431"/>
      <c r="AZ119" s="428"/>
      <c r="BA119" s="429"/>
      <c r="BB119" s="430"/>
      <c r="BC119" s="431"/>
      <c r="BD119" s="432"/>
      <c r="BE119" s="433"/>
      <c r="BF119" s="434"/>
      <c r="BG119" s="435"/>
      <c r="BH119" s="428"/>
      <c r="BI119" s="429"/>
      <c r="BJ119" s="430"/>
      <c r="BK119" s="436"/>
      <c r="BL119" s="428"/>
      <c r="BM119" s="429"/>
      <c r="BN119" s="430"/>
      <c r="BO119" s="436"/>
      <c r="BP119" s="428"/>
      <c r="BQ119" s="429"/>
      <c r="BR119" s="430"/>
      <c r="BS119" s="436"/>
      <c r="BT119" s="428"/>
      <c r="BU119" s="429"/>
      <c r="BV119" s="430"/>
      <c r="BW119" s="437"/>
      <c r="BX119" s="428"/>
      <c r="BY119" s="429"/>
      <c r="BZ119" s="430"/>
      <c r="CA119" s="436"/>
      <c r="CB119" s="428"/>
      <c r="CC119" s="429"/>
      <c r="CD119" s="430"/>
      <c r="CE119" s="436"/>
      <c r="CF119" s="428"/>
      <c r="CG119" s="429"/>
      <c r="CH119" s="430"/>
      <c r="CI119" s="436"/>
      <c r="CJ119" s="378"/>
      <c r="CK119" s="438"/>
      <c r="CL119" s="439"/>
      <c r="CM119" s="440"/>
      <c r="CN119" s="378"/>
      <c r="CO119" s="438"/>
      <c r="CP119" s="439"/>
      <c r="CQ119" s="440"/>
      <c r="CR119" s="378"/>
      <c r="CS119" s="438"/>
      <c r="CT119" s="439"/>
      <c r="CU119" s="440"/>
      <c r="CV119" s="378"/>
      <c r="CW119" s="438"/>
      <c r="CX119" s="439"/>
      <c r="CY119" s="440"/>
      <c r="CZ119" s="378"/>
      <c r="DA119" s="438"/>
      <c r="DB119" s="439"/>
      <c r="DC119" s="440"/>
      <c r="DD119" s="378"/>
      <c r="DE119" s="438"/>
      <c r="DF119" s="439"/>
      <c r="DG119" s="440"/>
      <c r="DH119" s="378"/>
      <c r="DI119" s="438"/>
      <c r="DJ119" s="439"/>
      <c r="DK119" s="440"/>
      <c r="DL119" s="378"/>
      <c r="DM119" s="438"/>
      <c r="DN119" s="439"/>
      <c r="DO119" s="440"/>
      <c r="DP119" s="378"/>
      <c r="DQ119" s="438"/>
      <c r="DR119" s="439"/>
      <c r="DS119" s="440"/>
      <c r="DT119" s="378"/>
      <c r="DU119" s="438"/>
      <c r="DV119" s="439"/>
      <c r="DW119" s="440"/>
      <c r="DX119" s="378"/>
      <c r="DY119" s="438"/>
      <c r="DZ119" s="439"/>
      <c r="EA119" s="439"/>
      <c r="EB119" s="428"/>
      <c r="EC119" s="429"/>
      <c r="ED119" s="441"/>
      <c r="EE119" s="437"/>
      <c r="EF119" s="428"/>
      <c r="EG119" s="429"/>
      <c r="EH119" s="441"/>
      <c r="EI119" s="442"/>
      <c r="EJ119" s="428"/>
      <c r="EK119" s="429"/>
      <c r="EL119" s="443"/>
      <c r="EM119" s="437"/>
      <c r="EN119" s="428"/>
      <c r="EO119" s="429"/>
      <c r="EP119" s="441"/>
      <c r="EQ119" s="437"/>
      <c r="ER119" s="428"/>
      <c r="ES119" s="429"/>
      <c r="ET119" s="441"/>
      <c r="EU119" s="437"/>
      <c r="EV119" s="428"/>
      <c r="EW119" s="429"/>
      <c r="EX119" s="441"/>
      <c r="EY119" s="437"/>
    </row>
    <row r="120" spans="1:160" s="262" customFormat="1" ht="13.8" thickBot="1">
      <c r="A120" s="426" t="s">
        <v>266</v>
      </c>
      <c r="B120" s="49">
        <v>5900</v>
      </c>
      <c r="C120" s="50">
        <v>5903</v>
      </c>
      <c r="D120" s="50"/>
      <c r="E120" s="49" t="s">
        <v>244</v>
      </c>
      <c r="F120" s="51">
        <v>41081</v>
      </c>
      <c r="G120" s="427"/>
      <c r="H120" s="641">
        <f t="shared" si="8"/>
        <v>1.7</v>
      </c>
      <c r="I120" s="642">
        <f t="shared" si="19"/>
        <v>192</v>
      </c>
      <c r="J120" s="643">
        <f t="shared" si="20"/>
        <v>42136</v>
      </c>
      <c r="K120" s="699">
        <f t="shared" si="21"/>
        <v>0.68402777778101154</v>
      </c>
      <c r="L120" s="646">
        <v>0.69</v>
      </c>
      <c r="M120" s="652">
        <v>43</v>
      </c>
      <c r="N120" s="700">
        <v>44335</v>
      </c>
      <c r="O120" s="701">
        <v>0.68402777778101154</v>
      </c>
      <c r="P120" s="646">
        <v>0.4</v>
      </c>
      <c r="Q120" s="652">
        <v>23</v>
      </c>
      <c r="R120" s="700">
        <v>43929</v>
      </c>
      <c r="S120" s="701">
        <v>0.3125</v>
      </c>
      <c r="T120" s="264">
        <v>0.56000000000000005</v>
      </c>
      <c r="U120" s="450">
        <v>34</v>
      </c>
      <c r="V120" s="54">
        <v>43565</v>
      </c>
      <c r="W120" s="287">
        <v>0.52777777777777779</v>
      </c>
      <c r="X120" s="578">
        <v>0.6</v>
      </c>
      <c r="Y120" s="53">
        <v>37</v>
      </c>
      <c r="Z120" s="54">
        <v>43304</v>
      </c>
      <c r="AA120" s="55">
        <v>0.83333333333575865</v>
      </c>
      <c r="AB120" s="264">
        <v>0.42</v>
      </c>
      <c r="AC120" s="532">
        <v>24</v>
      </c>
      <c r="AD120" s="54">
        <v>42879</v>
      </c>
      <c r="AE120" s="61">
        <v>0.65277777777777779</v>
      </c>
      <c r="AF120" s="357">
        <v>0.87</v>
      </c>
      <c r="AG120" s="59">
        <v>61</v>
      </c>
      <c r="AH120" s="54">
        <v>42534</v>
      </c>
      <c r="AI120" s="358">
        <v>0.69097222221898846</v>
      </c>
      <c r="AJ120" s="206">
        <v>1.7</v>
      </c>
      <c r="AK120" s="207">
        <v>192</v>
      </c>
      <c r="AL120" s="208">
        <v>42136</v>
      </c>
      <c r="AM120" s="209">
        <v>0.68402777778101154</v>
      </c>
      <c r="AN120" s="62">
        <v>0.6</v>
      </c>
      <c r="AO120" s="63">
        <v>37</v>
      </c>
      <c r="AP120" s="64">
        <v>41853</v>
      </c>
      <c r="AQ120" s="65">
        <v>0.78819444444444453</v>
      </c>
      <c r="AR120" s="66"/>
      <c r="AS120" s="67"/>
      <c r="AT120" s="68"/>
      <c r="AU120" s="69"/>
      <c r="AV120" s="428"/>
      <c r="AW120" s="429"/>
      <c r="AX120" s="430"/>
      <c r="AY120" s="431"/>
      <c r="AZ120" s="428"/>
      <c r="BA120" s="429"/>
      <c r="BB120" s="430"/>
      <c r="BC120" s="431"/>
      <c r="BD120" s="432"/>
      <c r="BE120" s="433"/>
      <c r="BF120" s="434"/>
      <c r="BG120" s="435"/>
      <c r="BH120" s="428"/>
      <c r="BI120" s="429"/>
      <c r="BJ120" s="430"/>
      <c r="BK120" s="436"/>
      <c r="BL120" s="428"/>
      <c r="BM120" s="429"/>
      <c r="BN120" s="430"/>
      <c r="BO120" s="436"/>
      <c r="BP120" s="428"/>
      <c r="BQ120" s="429"/>
      <c r="BR120" s="430"/>
      <c r="BS120" s="436"/>
      <c r="BT120" s="428"/>
      <c r="BU120" s="429"/>
      <c r="BV120" s="430"/>
      <c r="BW120" s="437"/>
      <c r="BX120" s="428"/>
      <c r="BY120" s="429"/>
      <c r="BZ120" s="430"/>
      <c r="CA120" s="436"/>
      <c r="CB120" s="428"/>
      <c r="CC120" s="429"/>
      <c r="CD120" s="430"/>
      <c r="CE120" s="436"/>
      <c r="CF120" s="428"/>
      <c r="CG120" s="429"/>
      <c r="CH120" s="430"/>
      <c r="CI120" s="436"/>
      <c r="CJ120" s="378"/>
      <c r="CK120" s="438"/>
      <c r="CL120" s="439"/>
      <c r="CM120" s="440"/>
      <c r="CN120" s="378"/>
      <c r="CO120" s="438"/>
      <c r="CP120" s="439"/>
      <c r="CQ120" s="440"/>
      <c r="CR120" s="378"/>
      <c r="CS120" s="438"/>
      <c r="CT120" s="439"/>
      <c r="CU120" s="440"/>
      <c r="CV120" s="378"/>
      <c r="CW120" s="438"/>
      <c r="CX120" s="439"/>
      <c r="CY120" s="440"/>
      <c r="CZ120" s="378"/>
      <c r="DA120" s="438"/>
      <c r="DB120" s="439"/>
      <c r="DC120" s="440"/>
      <c r="DD120" s="378"/>
      <c r="DE120" s="438"/>
      <c r="DF120" s="439"/>
      <c r="DG120" s="440"/>
      <c r="DH120" s="378"/>
      <c r="DI120" s="438"/>
      <c r="DJ120" s="439"/>
      <c r="DK120" s="440"/>
      <c r="DL120" s="378"/>
      <c r="DM120" s="438"/>
      <c r="DN120" s="439"/>
      <c r="DO120" s="440"/>
      <c r="DP120" s="378"/>
      <c r="DQ120" s="438"/>
      <c r="DR120" s="439"/>
      <c r="DS120" s="440"/>
      <c r="DT120" s="378"/>
      <c r="DU120" s="438"/>
      <c r="DV120" s="439"/>
      <c r="DW120" s="440"/>
      <c r="DX120" s="378"/>
      <c r="DY120" s="438"/>
      <c r="DZ120" s="439"/>
      <c r="EA120" s="439"/>
      <c r="EB120" s="428"/>
      <c r="EC120" s="429"/>
      <c r="ED120" s="441"/>
      <c r="EE120" s="437"/>
      <c r="EF120" s="428"/>
      <c r="EG120" s="429"/>
      <c r="EH120" s="441"/>
      <c r="EI120" s="442"/>
      <c r="EJ120" s="428"/>
      <c r="EK120" s="429"/>
      <c r="EL120" s="443"/>
      <c r="EM120" s="437"/>
      <c r="EN120" s="428"/>
      <c r="EO120" s="429"/>
      <c r="EP120" s="441"/>
      <c r="EQ120" s="437"/>
      <c r="ER120" s="428"/>
      <c r="ES120" s="429"/>
      <c r="ET120" s="441"/>
      <c r="EU120" s="437"/>
      <c r="EV120" s="428"/>
      <c r="EW120" s="429"/>
      <c r="EX120" s="441"/>
      <c r="EY120" s="437"/>
    </row>
    <row r="121" spans="1:160" s="262" customFormat="1" ht="13.8" thickBot="1">
      <c r="A121" s="444" t="s">
        <v>277</v>
      </c>
      <c r="B121" s="445">
        <v>10011</v>
      </c>
      <c r="C121" s="446">
        <v>100117</v>
      </c>
      <c r="D121" s="446"/>
      <c r="E121" s="445" t="s">
        <v>249</v>
      </c>
      <c r="F121" s="447">
        <v>41395</v>
      </c>
      <c r="G121" s="448"/>
      <c r="H121" s="641">
        <f t="shared" si="8"/>
        <v>7.81</v>
      </c>
      <c r="I121" s="642">
        <f t="shared" si="19"/>
        <v>375</v>
      </c>
      <c r="J121" s="643">
        <f t="shared" si="20"/>
        <v>42166</v>
      </c>
      <c r="K121" s="699">
        <f t="shared" si="21"/>
        <v>0.96250000000000002</v>
      </c>
      <c r="L121" s="646">
        <v>6.59</v>
      </c>
      <c r="M121" s="652">
        <v>14</v>
      </c>
      <c r="N121" s="700">
        <v>44373</v>
      </c>
      <c r="O121" s="701">
        <v>0.45871527777489973</v>
      </c>
      <c r="P121" s="646">
        <v>3.45</v>
      </c>
      <c r="Q121" s="652">
        <v>7</v>
      </c>
      <c r="R121" s="700">
        <v>43976</v>
      </c>
      <c r="S121" s="701">
        <v>0.41704861111065838</v>
      </c>
      <c r="T121" s="264">
        <v>5.18</v>
      </c>
      <c r="U121" s="450">
        <v>11</v>
      </c>
      <c r="V121" s="54">
        <v>43668</v>
      </c>
      <c r="W121" s="287">
        <v>0.45902777777777781</v>
      </c>
      <c r="X121" s="578">
        <v>7.67</v>
      </c>
      <c r="Y121" s="53">
        <v>313</v>
      </c>
      <c r="Z121" s="54">
        <v>43304</v>
      </c>
      <c r="AA121" s="55">
        <v>0.92399305555591127</v>
      </c>
      <c r="AB121" s="264">
        <v>6.67</v>
      </c>
      <c r="AC121" s="532">
        <v>17</v>
      </c>
      <c r="AD121" s="54">
        <v>42874</v>
      </c>
      <c r="AE121" s="61">
        <v>5.8715277777777776E-2</v>
      </c>
      <c r="AF121" s="449">
        <v>6.18</v>
      </c>
      <c r="AG121" s="450">
        <v>13</v>
      </c>
      <c r="AH121" s="54">
        <v>42548</v>
      </c>
      <c r="AI121" s="451">
        <v>0.56805555555555554</v>
      </c>
      <c r="AJ121" s="452">
        <v>7.81</v>
      </c>
      <c r="AK121" s="453">
        <v>375</v>
      </c>
      <c r="AL121" s="454">
        <v>42166</v>
      </c>
      <c r="AM121" s="455">
        <v>0.96250000000000002</v>
      </c>
      <c r="AN121" s="456">
        <v>7.09</v>
      </c>
      <c r="AO121" s="457">
        <v>113</v>
      </c>
      <c r="AP121" s="458">
        <v>41798</v>
      </c>
      <c r="AQ121" s="459">
        <v>0.94930555555555562</v>
      </c>
      <c r="AR121" s="298">
        <v>7.8</v>
      </c>
      <c r="AS121" s="299">
        <v>372</v>
      </c>
      <c r="AT121" s="300">
        <v>41532</v>
      </c>
      <c r="AU121" s="301">
        <v>0.9916666666666667</v>
      </c>
      <c r="AV121" s="428"/>
      <c r="AW121" s="429"/>
      <c r="AX121" s="430"/>
      <c r="AY121" s="431"/>
      <c r="AZ121" s="428"/>
      <c r="BA121" s="429"/>
      <c r="BB121" s="430"/>
      <c r="BC121" s="431"/>
      <c r="BD121" s="432"/>
      <c r="BE121" s="433"/>
      <c r="BF121" s="434"/>
      <c r="BG121" s="435"/>
      <c r="BH121" s="428"/>
      <c r="BI121" s="429"/>
      <c r="BJ121" s="430"/>
      <c r="BK121" s="436"/>
      <c r="BL121" s="428"/>
      <c r="BM121" s="429"/>
      <c r="BN121" s="430"/>
      <c r="BO121" s="436"/>
      <c r="BP121" s="428"/>
      <c r="BQ121" s="429"/>
      <c r="BR121" s="430"/>
      <c r="BS121" s="436"/>
      <c r="BT121" s="428"/>
      <c r="BU121" s="429"/>
      <c r="BV121" s="430"/>
      <c r="BW121" s="437"/>
      <c r="BX121" s="428"/>
      <c r="BY121" s="429"/>
      <c r="BZ121" s="430"/>
      <c r="CA121" s="436"/>
      <c r="CB121" s="428"/>
      <c r="CC121" s="429"/>
      <c r="CD121" s="430"/>
      <c r="CE121" s="436"/>
      <c r="CF121" s="428"/>
      <c r="CG121" s="429"/>
      <c r="CH121" s="430"/>
      <c r="CI121" s="436"/>
      <c r="CJ121" s="378"/>
      <c r="CK121" s="438"/>
      <c r="CL121" s="439"/>
      <c r="CM121" s="440"/>
      <c r="CN121" s="378"/>
      <c r="CO121" s="438"/>
      <c r="CP121" s="439"/>
      <c r="CQ121" s="440"/>
      <c r="CR121" s="378"/>
      <c r="CS121" s="438"/>
      <c r="CT121" s="439"/>
      <c r="CU121" s="440"/>
      <c r="CV121" s="378"/>
      <c r="CW121" s="438"/>
      <c r="CX121" s="439"/>
      <c r="CY121" s="440"/>
      <c r="CZ121" s="378"/>
      <c r="DA121" s="438"/>
      <c r="DB121" s="439"/>
      <c r="DC121" s="440"/>
      <c r="DD121" s="378"/>
      <c r="DE121" s="438"/>
      <c r="DF121" s="439"/>
      <c r="DG121" s="440"/>
      <c r="DH121" s="378"/>
      <c r="DI121" s="438"/>
      <c r="DJ121" s="439"/>
      <c r="DK121" s="440"/>
      <c r="DL121" s="378"/>
      <c r="DM121" s="438"/>
      <c r="DN121" s="439"/>
      <c r="DO121" s="440"/>
      <c r="DP121" s="378"/>
      <c r="DQ121" s="438"/>
      <c r="DR121" s="439"/>
      <c r="DS121" s="440"/>
      <c r="DT121" s="378"/>
      <c r="DU121" s="438"/>
      <c r="DV121" s="439"/>
      <c r="DW121" s="440"/>
      <c r="DX121" s="378"/>
      <c r="DY121" s="438"/>
      <c r="DZ121" s="439"/>
      <c r="EA121" s="439"/>
      <c r="EB121" s="428"/>
      <c r="EC121" s="429"/>
      <c r="ED121" s="441"/>
      <c r="EE121" s="437"/>
      <c r="EF121" s="428"/>
      <c r="EG121" s="429"/>
      <c r="EH121" s="441"/>
      <c r="EI121" s="442"/>
      <c r="EJ121" s="428"/>
      <c r="EK121" s="429"/>
      <c r="EL121" s="443"/>
      <c r="EM121" s="437"/>
      <c r="EN121" s="428"/>
      <c r="EO121" s="429"/>
      <c r="EP121" s="441"/>
      <c r="EQ121" s="437"/>
      <c r="ER121" s="428"/>
      <c r="ES121" s="429"/>
      <c r="ET121" s="441"/>
      <c r="EU121" s="437"/>
      <c r="EV121" s="428"/>
      <c r="EW121" s="429"/>
      <c r="EX121" s="441"/>
      <c r="EY121" s="437"/>
    </row>
    <row r="122" spans="1:160" s="262" customFormat="1" ht="13.8" thickBot="1">
      <c r="A122" s="426" t="s">
        <v>267</v>
      </c>
      <c r="B122" s="49">
        <v>10015</v>
      </c>
      <c r="C122" s="50">
        <v>100157</v>
      </c>
      <c r="D122" s="50"/>
      <c r="E122" s="49" t="s">
        <v>245</v>
      </c>
      <c r="F122" s="51">
        <v>41690</v>
      </c>
      <c r="G122" s="427"/>
      <c r="H122" s="641">
        <f t="shared" si="8"/>
        <v>2.64</v>
      </c>
      <c r="I122" s="642">
        <f t="shared" si="19"/>
        <v>257</v>
      </c>
      <c r="J122" s="643">
        <f t="shared" si="20"/>
        <v>42167</v>
      </c>
      <c r="K122" s="699">
        <f t="shared" si="21"/>
        <v>0.375</v>
      </c>
      <c r="L122" s="646">
        <v>1.73</v>
      </c>
      <c r="M122" s="652">
        <v>101</v>
      </c>
      <c r="N122" s="700">
        <v>44378</v>
      </c>
      <c r="O122" s="701">
        <v>0.875</v>
      </c>
      <c r="P122" s="646">
        <v>1.56</v>
      </c>
      <c r="Q122" s="652">
        <v>79</v>
      </c>
      <c r="R122" s="700">
        <v>44008</v>
      </c>
      <c r="S122" s="701">
        <v>0.83333333333575865</v>
      </c>
      <c r="T122" s="264">
        <v>1.41</v>
      </c>
      <c r="U122" s="450">
        <v>60</v>
      </c>
      <c r="V122" s="54">
        <v>43675</v>
      </c>
      <c r="W122" s="287">
        <v>0.83333333333333337</v>
      </c>
      <c r="X122" s="578">
        <v>0.64</v>
      </c>
      <c r="Y122" s="53">
        <v>1</v>
      </c>
      <c r="Z122" s="54">
        <v>43304</v>
      </c>
      <c r="AA122" s="55">
        <v>0.95833333333575865</v>
      </c>
      <c r="AB122" s="264">
        <v>0.92</v>
      </c>
      <c r="AC122" s="532">
        <v>13</v>
      </c>
      <c r="AD122" s="54">
        <v>42874</v>
      </c>
      <c r="AE122" s="61">
        <v>0.875</v>
      </c>
      <c r="AF122" s="357">
        <v>1</v>
      </c>
      <c r="AG122" s="59">
        <v>19</v>
      </c>
      <c r="AH122" s="54">
        <v>42522</v>
      </c>
      <c r="AI122" s="358">
        <v>0.15918981481809169</v>
      </c>
      <c r="AJ122" s="206">
        <v>2.64</v>
      </c>
      <c r="AK122" s="207">
        <v>257</v>
      </c>
      <c r="AL122" s="208">
        <v>42167</v>
      </c>
      <c r="AM122" s="209">
        <v>0.375</v>
      </c>
      <c r="AN122" s="62">
        <v>1.32</v>
      </c>
      <c r="AO122" s="63">
        <v>50</v>
      </c>
      <c r="AP122" s="64">
        <v>41912</v>
      </c>
      <c r="AQ122" s="65">
        <v>0</v>
      </c>
      <c r="AR122" s="66"/>
      <c r="AS122" s="67"/>
      <c r="AT122" s="68"/>
      <c r="AU122" s="69"/>
      <c r="AV122" s="428"/>
      <c r="AW122" s="429"/>
      <c r="AX122" s="430"/>
      <c r="AY122" s="431"/>
      <c r="AZ122" s="428"/>
      <c r="BA122" s="429"/>
      <c r="BB122" s="430"/>
      <c r="BC122" s="431"/>
      <c r="BD122" s="432"/>
      <c r="BE122" s="433"/>
      <c r="BF122" s="434"/>
      <c r="BG122" s="435"/>
      <c r="BH122" s="428"/>
      <c r="BI122" s="429"/>
      <c r="BJ122" s="430"/>
      <c r="BK122" s="436"/>
      <c r="BL122" s="428"/>
      <c r="BM122" s="429"/>
      <c r="BN122" s="430"/>
      <c r="BO122" s="436"/>
      <c r="BP122" s="428"/>
      <c r="BQ122" s="429"/>
      <c r="BR122" s="430"/>
      <c r="BS122" s="436"/>
      <c r="BT122" s="428"/>
      <c r="BU122" s="429"/>
      <c r="BV122" s="430"/>
      <c r="BW122" s="437"/>
      <c r="BX122" s="428"/>
      <c r="BY122" s="429"/>
      <c r="BZ122" s="430"/>
      <c r="CA122" s="436"/>
      <c r="CB122" s="428"/>
      <c r="CC122" s="429"/>
      <c r="CD122" s="430"/>
      <c r="CE122" s="436"/>
      <c r="CF122" s="428"/>
      <c r="CG122" s="429"/>
      <c r="CH122" s="430"/>
      <c r="CI122" s="436"/>
      <c r="CJ122" s="378"/>
      <c r="CK122" s="438"/>
      <c r="CL122" s="439"/>
      <c r="CM122" s="440"/>
      <c r="CN122" s="378"/>
      <c r="CO122" s="438"/>
      <c r="CP122" s="439"/>
      <c r="CQ122" s="440"/>
      <c r="CR122" s="378"/>
      <c r="CS122" s="438"/>
      <c r="CT122" s="439"/>
      <c r="CU122" s="440"/>
      <c r="CV122" s="378"/>
      <c r="CW122" s="438"/>
      <c r="CX122" s="439"/>
      <c r="CY122" s="440"/>
      <c r="CZ122" s="378"/>
      <c r="DA122" s="438"/>
      <c r="DB122" s="439"/>
      <c r="DC122" s="440"/>
      <c r="DD122" s="378"/>
      <c r="DE122" s="438"/>
      <c r="DF122" s="439"/>
      <c r="DG122" s="440"/>
      <c r="DH122" s="378"/>
      <c r="DI122" s="438"/>
      <c r="DJ122" s="439"/>
      <c r="DK122" s="440"/>
      <c r="DL122" s="378"/>
      <c r="DM122" s="438"/>
      <c r="DN122" s="439"/>
      <c r="DO122" s="440"/>
      <c r="DP122" s="378"/>
      <c r="DQ122" s="438"/>
      <c r="DR122" s="439"/>
      <c r="DS122" s="440"/>
      <c r="DT122" s="378"/>
      <c r="DU122" s="438"/>
      <c r="DV122" s="439"/>
      <c r="DW122" s="440"/>
      <c r="DX122" s="378"/>
      <c r="DY122" s="438"/>
      <c r="DZ122" s="439"/>
      <c r="EA122" s="439"/>
      <c r="EB122" s="428"/>
      <c r="EC122" s="429"/>
      <c r="ED122" s="441"/>
      <c r="EE122" s="437"/>
      <c r="EF122" s="428"/>
      <c r="EG122" s="429"/>
      <c r="EH122" s="441"/>
      <c r="EI122" s="442"/>
      <c r="EJ122" s="428"/>
      <c r="EK122" s="429"/>
      <c r="EL122" s="443"/>
      <c r="EM122" s="437"/>
      <c r="EN122" s="428"/>
      <c r="EO122" s="429"/>
      <c r="EP122" s="441"/>
      <c r="EQ122" s="437"/>
      <c r="ER122" s="428"/>
      <c r="ES122" s="429"/>
      <c r="ET122" s="441"/>
      <c r="EU122" s="437"/>
      <c r="EV122" s="428"/>
      <c r="EW122" s="429"/>
      <c r="EX122" s="441"/>
      <c r="EY122" s="437"/>
    </row>
    <row r="123" spans="1:160" s="262" customFormat="1" ht="13.8" thickBot="1">
      <c r="A123" s="263" t="s">
        <v>55</v>
      </c>
      <c r="B123" s="49">
        <v>10016</v>
      </c>
      <c r="C123" s="50">
        <v>100167</v>
      </c>
      <c r="D123" s="50"/>
      <c r="E123" s="49" t="s">
        <v>250</v>
      </c>
      <c r="F123" s="51" t="s">
        <v>278</v>
      </c>
      <c r="G123" s="427"/>
      <c r="H123" s="641">
        <f t="shared" si="8"/>
        <v>2.12</v>
      </c>
      <c r="I123" s="642">
        <f t="shared" si="19"/>
        <v>341</v>
      </c>
      <c r="J123" s="643">
        <f t="shared" si="20"/>
        <v>44016</v>
      </c>
      <c r="K123" s="699">
        <f t="shared" si="21"/>
        <v>0.73472222222222217</v>
      </c>
      <c r="L123" s="646">
        <v>1.35</v>
      </c>
      <c r="M123" s="652">
        <v>133</v>
      </c>
      <c r="N123" s="700">
        <v>44320</v>
      </c>
      <c r="O123" s="701">
        <v>0.8027777777777777</v>
      </c>
      <c r="P123" s="704">
        <v>2.12</v>
      </c>
      <c r="Q123" s="705">
        <v>341</v>
      </c>
      <c r="R123" s="706">
        <v>44016</v>
      </c>
      <c r="S123" s="707">
        <v>0.73472222222222217</v>
      </c>
      <c r="T123" s="264">
        <v>1.32</v>
      </c>
      <c r="U123" s="450">
        <v>128</v>
      </c>
      <c r="V123" s="54">
        <v>43607</v>
      </c>
      <c r="W123" s="287">
        <v>0.85902777777777783</v>
      </c>
      <c r="X123" s="619">
        <v>1.96</v>
      </c>
      <c r="Y123" s="189">
        <v>286</v>
      </c>
      <c r="Z123" s="190">
        <v>43326</v>
      </c>
      <c r="AA123" s="191">
        <v>0.86043981481634546</v>
      </c>
      <c r="AB123" s="548">
        <v>1.56</v>
      </c>
      <c r="AC123" s="560">
        <v>175</v>
      </c>
      <c r="AD123" s="190">
        <v>42874</v>
      </c>
      <c r="AE123" s="561">
        <v>0.67461805555555554</v>
      </c>
      <c r="AF123" s="460"/>
      <c r="AG123" s="450"/>
      <c r="AH123" s="286"/>
      <c r="AI123" s="287"/>
      <c r="AJ123" s="206"/>
      <c r="AK123" s="207"/>
      <c r="AL123" s="208"/>
      <c r="AM123" s="209"/>
      <c r="AN123" s="62"/>
      <c r="AO123" s="63"/>
      <c r="AP123" s="64"/>
      <c r="AQ123" s="461"/>
      <c r="AR123" s="462"/>
      <c r="AS123" s="67"/>
      <c r="AT123" s="68"/>
      <c r="AU123" s="69"/>
      <c r="AV123" s="428"/>
      <c r="AW123" s="429"/>
      <c r="AX123" s="430"/>
      <c r="AY123" s="431"/>
      <c r="AZ123" s="428"/>
      <c r="BA123" s="429"/>
      <c r="BB123" s="430"/>
      <c r="BC123" s="431"/>
      <c r="BD123" s="432"/>
      <c r="BE123" s="433"/>
      <c r="BF123" s="434"/>
      <c r="BG123" s="435"/>
      <c r="BH123" s="428"/>
      <c r="BI123" s="429"/>
      <c r="BJ123" s="430"/>
      <c r="BK123" s="436"/>
      <c r="BL123" s="428"/>
      <c r="BM123" s="429"/>
      <c r="BN123" s="430"/>
      <c r="BO123" s="436"/>
      <c r="BP123" s="428"/>
      <c r="BQ123" s="429"/>
      <c r="BR123" s="430"/>
      <c r="BS123" s="436"/>
      <c r="BT123" s="428"/>
      <c r="BU123" s="429"/>
      <c r="BV123" s="430"/>
      <c r="BW123" s="437"/>
      <c r="BX123" s="428"/>
      <c r="BY123" s="429"/>
      <c r="BZ123" s="430"/>
      <c r="CA123" s="436"/>
      <c r="CB123" s="428"/>
      <c r="CC123" s="429"/>
      <c r="CD123" s="430"/>
      <c r="CE123" s="436"/>
      <c r="CF123" s="428"/>
      <c r="CG123" s="429"/>
      <c r="CH123" s="430"/>
      <c r="CI123" s="436"/>
      <c r="CJ123" s="378"/>
      <c r="CK123" s="438"/>
      <c r="CL123" s="439"/>
      <c r="CM123" s="440"/>
      <c r="CN123" s="378"/>
      <c r="CO123" s="438"/>
      <c r="CP123" s="439"/>
      <c r="CQ123" s="440"/>
      <c r="CR123" s="378"/>
      <c r="CS123" s="438"/>
      <c r="CT123" s="439"/>
      <c r="CU123" s="440"/>
      <c r="CV123" s="378"/>
      <c r="CW123" s="438"/>
      <c r="CX123" s="439"/>
      <c r="CY123" s="440"/>
      <c r="CZ123" s="378"/>
      <c r="DA123" s="438"/>
      <c r="DB123" s="439"/>
      <c r="DC123" s="440"/>
      <c r="DD123" s="378"/>
      <c r="DE123" s="438"/>
      <c r="DF123" s="439"/>
      <c r="DG123" s="440"/>
      <c r="DH123" s="378"/>
      <c r="DI123" s="438"/>
      <c r="DJ123" s="439"/>
      <c r="DK123" s="440"/>
      <c r="DL123" s="378"/>
      <c r="DM123" s="438"/>
      <c r="DN123" s="439"/>
      <c r="DO123" s="440"/>
      <c r="DP123" s="378"/>
      <c r="DQ123" s="438"/>
      <c r="DR123" s="439"/>
      <c r="DS123" s="440"/>
      <c r="DT123" s="378"/>
      <c r="DU123" s="438"/>
      <c r="DV123" s="439"/>
      <c r="DW123" s="440"/>
      <c r="DX123" s="378"/>
      <c r="DY123" s="438"/>
      <c r="DZ123" s="439"/>
      <c r="EA123" s="439"/>
      <c r="EB123" s="428"/>
      <c r="EC123" s="429"/>
      <c r="ED123" s="441"/>
      <c r="EE123" s="437"/>
      <c r="EF123" s="428"/>
      <c r="EG123" s="429"/>
      <c r="EH123" s="441"/>
      <c r="EI123" s="442"/>
      <c r="EJ123" s="428"/>
      <c r="EK123" s="429"/>
      <c r="EL123" s="443"/>
      <c r="EM123" s="437"/>
      <c r="EN123" s="428"/>
      <c r="EO123" s="429"/>
      <c r="EP123" s="441"/>
      <c r="EQ123" s="437"/>
      <c r="ER123" s="428"/>
      <c r="ES123" s="429"/>
      <c r="ET123" s="441"/>
      <c r="EU123" s="437"/>
      <c r="EV123" s="428"/>
      <c r="EW123" s="429"/>
      <c r="EX123" s="441"/>
      <c r="EY123" s="437"/>
    </row>
    <row r="124" spans="1:160" s="262" customFormat="1">
      <c r="A124" s="426" t="s">
        <v>134</v>
      </c>
      <c r="B124" s="49">
        <v>10017</v>
      </c>
      <c r="C124" s="50">
        <v>100177</v>
      </c>
      <c r="D124" s="50">
        <f>D105</f>
        <v>4190</v>
      </c>
      <c r="E124" s="49" t="s">
        <v>251</v>
      </c>
      <c r="F124" s="51" t="s">
        <v>279</v>
      </c>
      <c r="G124" s="427"/>
      <c r="H124" s="641">
        <f t="shared" si="8"/>
        <v>1.39</v>
      </c>
      <c r="I124" s="642">
        <f t="shared" si="19"/>
        <v>239</v>
      </c>
      <c r="J124" s="643">
        <f t="shared" si="20"/>
        <v>43982</v>
      </c>
      <c r="K124" s="699">
        <f t="shared" si="21"/>
        <v>0.97251157407299615</v>
      </c>
      <c r="L124" s="646">
        <v>1.1000000000000001</v>
      </c>
      <c r="M124" s="652">
        <v>176</v>
      </c>
      <c r="N124" s="700">
        <v>44362</v>
      </c>
      <c r="O124" s="701">
        <v>0.11016203703911742</v>
      </c>
      <c r="P124" s="704">
        <v>1.39</v>
      </c>
      <c r="Q124" s="705">
        <v>239</v>
      </c>
      <c r="R124" s="706">
        <v>43982</v>
      </c>
      <c r="S124" s="707">
        <v>0.97251157407299615</v>
      </c>
      <c r="T124" s="410"/>
      <c r="U124" s="356"/>
      <c r="V124" s="56"/>
      <c r="W124" s="608"/>
      <c r="X124" s="578">
        <v>0.54</v>
      </c>
      <c r="Y124" s="53">
        <v>199.65</v>
      </c>
      <c r="Z124" s="54">
        <v>43248</v>
      </c>
      <c r="AA124" s="55">
        <v>6.4861111110076308E-2</v>
      </c>
      <c r="AB124" s="467">
        <v>0.71</v>
      </c>
      <c r="AC124" s="536">
        <v>243.66</v>
      </c>
      <c r="AD124" s="278">
        <v>42894</v>
      </c>
      <c r="AE124" s="209">
        <v>5.4212962962962963E-2</v>
      </c>
      <c r="AF124" s="264"/>
      <c r="AG124" s="450"/>
      <c r="AH124" s="286"/>
      <c r="AI124" s="463"/>
      <c r="AJ124" s="206"/>
      <c r="AK124" s="207"/>
      <c r="AL124" s="208"/>
      <c r="AM124" s="209"/>
      <c r="AN124" s="62"/>
      <c r="AO124" s="63"/>
      <c r="AP124" s="64"/>
      <c r="AQ124" s="461"/>
      <c r="AR124" s="462"/>
      <c r="AS124" s="67"/>
      <c r="AT124" s="68"/>
      <c r="AU124" s="69"/>
      <c r="AV124" s="428"/>
      <c r="AW124" s="429"/>
      <c r="AX124" s="430"/>
      <c r="AY124" s="431"/>
      <c r="AZ124" s="428"/>
      <c r="BA124" s="429"/>
      <c r="BB124" s="430"/>
      <c r="BC124" s="431"/>
      <c r="BD124" s="432"/>
      <c r="BE124" s="433"/>
      <c r="BF124" s="434"/>
      <c r="BG124" s="435"/>
      <c r="BH124" s="428"/>
      <c r="BI124" s="429"/>
      <c r="BJ124" s="430"/>
      <c r="BK124" s="436"/>
      <c r="BL124" s="428"/>
      <c r="BM124" s="429"/>
      <c r="BN124" s="430"/>
      <c r="BO124" s="436"/>
      <c r="BP124" s="428"/>
      <c r="BQ124" s="429"/>
      <c r="BR124" s="430"/>
      <c r="BS124" s="436"/>
      <c r="BT124" s="428"/>
      <c r="BU124" s="429"/>
      <c r="BV124" s="430"/>
      <c r="BW124" s="437"/>
      <c r="BX124" s="428"/>
      <c r="BY124" s="429"/>
      <c r="BZ124" s="430"/>
      <c r="CA124" s="436"/>
      <c r="CB124" s="428"/>
      <c r="CC124" s="429"/>
      <c r="CD124" s="430"/>
      <c r="CE124" s="436"/>
      <c r="CF124" s="428"/>
      <c r="CG124" s="429"/>
      <c r="CH124" s="430"/>
      <c r="CI124" s="436"/>
      <c r="CJ124" s="378"/>
      <c r="CK124" s="438"/>
      <c r="CL124" s="439"/>
      <c r="CM124" s="440"/>
      <c r="CN124" s="378"/>
      <c r="CO124" s="438"/>
      <c r="CP124" s="439"/>
      <c r="CQ124" s="440"/>
      <c r="CR124" s="378"/>
      <c r="CS124" s="438"/>
      <c r="CT124" s="439"/>
      <c r="CU124" s="440"/>
      <c r="CV124" s="378"/>
      <c r="CW124" s="438"/>
      <c r="CX124" s="439"/>
      <c r="CY124" s="440"/>
      <c r="CZ124" s="378"/>
      <c r="DA124" s="438"/>
      <c r="DB124" s="439"/>
      <c r="DC124" s="440"/>
      <c r="DD124" s="378"/>
      <c r="DE124" s="438"/>
      <c r="DF124" s="439"/>
      <c r="DG124" s="440"/>
      <c r="DH124" s="378"/>
      <c r="DI124" s="438"/>
      <c r="DJ124" s="439"/>
      <c r="DK124" s="440"/>
      <c r="DL124" s="378"/>
      <c r="DM124" s="438"/>
      <c r="DN124" s="439"/>
      <c r="DO124" s="440"/>
      <c r="DP124" s="378"/>
      <c r="DQ124" s="438"/>
      <c r="DR124" s="439"/>
      <c r="DS124" s="440"/>
      <c r="DT124" s="378"/>
      <c r="DU124" s="438"/>
      <c r="DV124" s="439"/>
      <c r="DW124" s="440"/>
      <c r="DX124" s="378"/>
      <c r="DY124" s="438"/>
      <c r="DZ124" s="439"/>
      <c r="EA124" s="439"/>
      <c r="EB124" s="428"/>
      <c r="EC124" s="429"/>
      <c r="ED124" s="441"/>
      <c r="EE124" s="437"/>
      <c r="EF124" s="428"/>
      <c r="EG124" s="429"/>
      <c r="EH124" s="441"/>
      <c r="EI124" s="442"/>
      <c r="EJ124" s="428"/>
      <c r="EK124" s="429"/>
      <c r="EL124" s="443"/>
      <c r="EM124" s="437"/>
      <c r="EN124" s="428"/>
      <c r="EO124" s="429"/>
      <c r="EP124" s="441"/>
      <c r="EQ124" s="437"/>
      <c r="ER124" s="428"/>
      <c r="ES124" s="429"/>
      <c r="ET124" s="441"/>
      <c r="EU124" s="437"/>
      <c r="EV124" s="428"/>
      <c r="EW124" s="429"/>
      <c r="EX124" s="441"/>
      <c r="EY124" s="437"/>
    </row>
    <row r="125" spans="1:160" s="262" customFormat="1" ht="13.8" thickBot="1">
      <c r="A125" s="426"/>
      <c r="B125" s="49"/>
      <c r="C125" s="50">
        <v>100187</v>
      </c>
      <c r="D125" s="50"/>
      <c r="E125" s="49" t="s">
        <v>293</v>
      </c>
      <c r="F125" s="51"/>
      <c r="G125" s="427"/>
      <c r="H125" s="578"/>
      <c r="I125" s="53"/>
      <c r="J125" s="54"/>
      <c r="K125" s="287"/>
      <c r="L125" s="646"/>
      <c r="M125" s="652"/>
      <c r="N125" s="700"/>
      <c r="O125" s="701"/>
      <c r="P125" s="646"/>
      <c r="Q125" s="652"/>
      <c r="R125" s="700"/>
      <c r="S125" s="701"/>
      <c r="T125" s="264"/>
      <c r="U125" s="450"/>
      <c r="V125" s="54"/>
      <c r="W125" s="287"/>
      <c r="X125" s="578"/>
      <c r="Y125" s="53"/>
      <c r="Z125" s="54"/>
      <c r="AA125" s="55"/>
      <c r="AB125" s="467"/>
      <c r="AC125" s="536"/>
      <c r="AD125" s="278"/>
      <c r="AE125" s="209"/>
      <c r="AF125" s="460"/>
      <c r="AG125" s="450"/>
      <c r="AH125" s="286"/>
      <c r="AI125" s="463"/>
      <c r="AJ125" s="206"/>
      <c r="AK125" s="207"/>
      <c r="AL125" s="208"/>
      <c r="AM125" s="209"/>
      <c r="AN125" s="62"/>
      <c r="AO125" s="63"/>
      <c r="AP125" s="64"/>
      <c r="AQ125" s="461"/>
      <c r="AR125" s="462"/>
      <c r="AS125" s="67"/>
      <c r="AT125" s="68"/>
      <c r="AU125" s="69"/>
      <c r="AV125" s="428"/>
      <c r="AW125" s="429"/>
      <c r="AX125" s="430"/>
      <c r="AY125" s="431"/>
      <c r="AZ125" s="428"/>
      <c r="BA125" s="429"/>
      <c r="BB125" s="430"/>
      <c r="BC125" s="431"/>
      <c r="BD125" s="432"/>
      <c r="BE125" s="433"/>
      <c r="BF125" s="434"/>
      <c r="BG125" s="435"/>
      <c r="BH125" s="428"/>
      <c r="BI125" s="429"/>
      <c r="BJ125" s="430"/>
      <c r="BK125" s="436"/>
      <c r="BL125" s="428"/>
      <c r="BM125" s="429"/>
      <c r="BN125" s="430"/>
      <c r="BO125" s="436"/>
      <c r="BP125" s="428"/>
      <c r="BQ125" s="429"/>
      <c r="BR125" s="430"/>
      <c r="BS125" s="436"/>
      <c r="BT125" s="428"/>
      <c r="BU125" s="429"/>
      <c r="BV125" s="430"/>
      <c r="BW125" s="437"/>
      <c r="BX125" s="428"/>
      <c r="BY125" s="429"/>
      <c r="BZ125" s="430"/>
      <c r="CA125" s="436"/>
      <c r="CB125" s="428"/>
      <c r="CC125" s="429"/>
      <c r="CD125" s="430"/>
      <c r="CE125" s="436"/>
      <c r="CF125" s="428"/>
      <c r="CG125" s="429"/>
      <c r="CH125" s="430"/>
      <c r="CI125" s="436"/>
      <c r="CJ125" s="378"/>
      <c r="CK125" s="438"/>
      <c r="CL125" s="439"/>
      <c r="CM125" s="440"/>
      <c r="CN125" s="378"/>
      <c r="CO125" s="438"/>
      <c r="CP125" s="439"/>
      <c r="CQ125" s="440"/>
      <c r="CR125" s="378"/>
      <c r="CS125" s="438"/>
      <c r="CT125" s="439"/>
      <c r="CU125" s="440"/>
      <c r="CV125" s="378"/>
      <c r="CW125" s="438"/>
      <c r="CX125" s="439"/>
      <c r="CY125" s="440"/>
      <c r="CZ125" s="378"/>
      <c r="DA125" s="438"/>
      <c r="DB125" s="439"/>
      <c r="DC125" s="440"/>
      <c r="DD125" s="378"/>
      <c r="DE125" s="438"/>
      <c r="DF125" s="439"/>
      <c r="DG125" s="440"/>
      <c r="DH125" s="378"/>
      <c r="DI125" s="438"/>
      <c r="DJ125" s="439"/>
      <c r="DK125" s="440"/>
      <c r="DL125" s="378"/>
      <c r="DM125" s="438"/>
      <c r="DN125" s="439"/>
      <c r="DO125" s="440"/>
      <c r="DP125" s="378"/>
      <c r="DQ125" s="438"/>
      <c r="DR125" s="439"/>
      <c r="DS125" s="440"/>
      <c r="DT125" s="378"/>
      <c r="DU125" s="438"/>
      <c r="DV125" s="439"/>
      <c r="DW125" s="440"/>
      <c r="DX125" s="378"/>
      <c r="DY125" s="438"/>
      <c r="DZ125" s="439"/>
      <c r="EA125" s="439"/>
      <c r="EB125" s="428"/>
      <c r="EC125" s="429"/>
      <c r="ED125" s="441"/>
      <c r="EE125" s="437"/>
      <c r="EF125" s="428"/>
      <c r="EG125" s="429"/>
      <c r="EH125" s="441"/>
      <c r="EI125" s="442"/>
      <c r="EJ125" s="428"/>
      <c r="EK125" s="429"/>
      <c r="EL125" s="443"/>
      <c r="EM125" s="437"/>
      <c r="EN125" s="428"/>
      <c r="EO125" s="429"/>
      <c r="EP125" s="441"/>
      <c r="EQ125" s="437"/>
      <c r="ER125" s="428"/>
      <c r="ES125" s="429"/>
      <c r="ET125" s="441"/>
      <c r="EU125" s="437"/>
      <c r="EV125" s="428"/>
      <c r="EW125" s="429"/>
      <c r="EX125" s="441"/>
      <c r="EY125" s="437"/>
    </row>
    <row r="126" spans="1:160" s="262" customFormat="1" ht="13.8" thickBot="1">
      <c r="A126" s="426" t="s">
        <v>138</v>
      </c>
      <c r="B126" s="49">
        <v>10021</v>
      </c>
      <c r="C126" s="50">
        <v>100217</v>
      </c>
      <c r="D126" s="514">
        <f>D107</f>
        <v>4350</v>
      </c>
      <c r="E126" s="49" t="s">
        <v>256</v>
      </c>
      <c r="F126" s="51" t="s">
        <v>280</v>
      </c>
      <c r="G126" s="427"/>
      <c r="H126" s="641">
        <f t="shared" ref="H126:H135" si="22">MAX(L126,P126,T126,X126,AB126,AF126,AJ126,AN126,AR126,AV126,AZ126,BD126,BH126,BL126,BP126,BT126,BX126,CB126,CF126,CJ126,CN126,CR126,CV126,CZ126,DD126,DH126,DL126,DP126,DT126,DX126,EB126,EF126,EN126,ER126,EV126)</f>
        <v>1.54</v>
      </c>
      <c r="I126" s="642">
        <f t="shared" ref="I126:I135" si="23">INDEX(L126:EY126,1,(MATCH(MAX(L126,P126,T126,X126,AB126,AF126,AJ126,AN126,AR126,AV126,AZ126,BD126,BH126,BL126,BP126,BT126,BX126,CB126,CF126,CJ126,CN126,CR126,CV126,CZ126,DD126,DH126,DL126,DP126,DT126,DX126,EB126,EF126,EN126,ER126,EV126),L126:EY126,0)+1))</f>
        <v>275</v>
      </c>
      <c r="J126" s="643">
        <f t="shared" ref="J126:J135" si="24">INDEX(L126:EY126,1,(MATCH(MAX(L126,P126,T126,X126,AB126,AF126,AJ126,AN126,AR126,AV126,AZ126,BD126,BH126,BL126,BP126,BT126,BX126,CB126,CF126,CJ126,CN126,CR126,CV126,CZ126,DD126,DH126,DL126,DP126,DT126,DX126,EB126,EF126,EN126,ER126,EV126),L126:EY126,0)+2))</f>
        <v>43623</v>
      </c>
      <c r="K126" s="699">
        <f t="shared" ref="K126:K128" si="25">INDEX(L126:EY126,1,(MATCH(MAX(L126,P126,T126,X126,AB126,AF126,AJ126,AN126,AR126,AV126,AZ126,BD126,BH126,BL126,BP126,BT126,BX126,CB126,CF126,CJ126,CN126,CR126,CV126,CZ126,DD126,DH126,DL126,DP126,DT126,DX126,EB126,EF126,EN126,ER126,EV126),L126:EY126,0)+3))</f>
        <v>0.92013888888888895</v>
      </c>
      <c r="L126" s="646">
        <v>0.49</v>
      </c>
      <c r="M126" s="652">
        <v>127</v>
      </c>
      <c r="N126" s="700">
        <v>44411</v>
      </c>
      <c r="O126" s="701">
        <v>0.41599537037109258</v>
      </c>
      <c r="P126" s="708">
        <v>1.07</v>
      </c>
      <c r="Q126" s="709">
        <v>293</v>
      </c>
      <c r="R126" s="710">
        <v>43983</v>
      </c>
      <c r="S126" s="711">
        <v>0.85836805555300089</v>
      </c>
      <c r="T126" s="467">
        <v>1.54</v>
      </c>
      <c r="U126" s="589">
        <v>275</v>
      </c>
      <c r="V126" s="278">
        <v>43623</v>
      </c>
      <c r="W126" s="406">
        <v>0.92013888888888895</v>
      </c>
      <c r="X126" s="583">
        <v>0.92</v>
      </c>
      <c r="Y126" s="570">
        <v>241.1</v>
      </c>
      <c r="Z126" s="571">
        <v>43269</v>
      </c>
      <c r="AA126" s="191">
        <v>0.28023148148349719</v>
      </c>
      <c r="AB126" s="467">
        <v>1.35</v>
      </c>
      <c r="AC126" s="536">
        <v>398.6</v>
      </c>
      <c r="AD126" s="278">
        <v>42904</v>
      </c>
      <c r="AE126" s="209">
        <v>0.33067129629629627</v>
      </c>
      <c r="AF126" s="460"/>
      <c r="AG126" s="450"/>
      <c r="AH126" s="286"/>
      <c r="AI126" s="287"/>
      <c r="AJ126" s="206"/>
      <c r="AK126" s="207"/>
      <c r="AL126" s="208"/>
      <c r="AM126" s="209"/>
      <c r="AN126" s="62"/>
      <c r="AO126" s="63"/>
      <c r="AP126" s="64"/>
      <c r="AQ126" s="461"/>
      <c r="AR126" s="462"/>
      <c r="AS126" s="67"/>
      <c r="AT126" s="68"/>
      <c r="AU126" s="69"/>
      <c r="AV126" s="428"/>
      <c r="AW126" s="429"/>
      <c r="AX126" s="430"/>
      <c r="AY126" s="431"/>
      <c r="AZ126" s="428"/>
      <c r="BA126" s="429"/>
      <c r="BB126" s="430"/>
      <c r="BC126" s="431"/>
      <c r="BD126" s="432"/>
      <c r="BE126" s="433"/>
      <c r="BF126" s="434"/>
      <c r="BG126" s="435"/>
      <c r="BH126" s="428"/>
      <c r="BI126" s="429"/>
      <c r="BJ126" s="430"/>
      <c r="BK126" s="436"/>
      <c r="BL126" s="428"/>
      <c r="BM126" s="429"/>
      <c r="BN126" s="430"/>
      <c r="BO126" s="436"/>
      <c r="BP126" s="428"/>
      <c r="BQ126" s="429"/>
      <c r="BR126" s="430"/>
      <c r="BS126" s="436"/>
      <c r="BT126" s="428"/>
      <c r="BU126" s="429"/>
      <c r="BV126" s="430"/>
      <c r="BW126" s="437"/>
      <c r="BX126" s="428"/>
      <c r="BY126" s="429"/>
      <c r="BZ126" s="430"/>
      <c r="CA126" s="436"/>
      <c r="CB126" s="428"/>
      <c r="CC126" s="429"/>
      <c r="CD126" s="430"/>
      <c r="CE126" s="436"/>
      <c r="CF126" s="428"/>
      <c r="CG126" s="429"/>
      <c r="CH126" s="430"/>
      <c r="CI126" s="436"/>
      <c r="CJ126" s="378"/>
      <c r="CK126" s="438"/>
      <c r="CL126" s="439"/>
      <c r="CM126" s="440"/>
      <c r="CN126" s="378"/>
      <c r="CO126" s="438"/>
      <c r="CP126" s="439"/>
      <c r="CQ126" s="440"/>
      <c r="CR126" s="378"/>
      <c r="CS126" s="438"/>
      <c r="CT126" s="439"/>
      <c r="CU126" s="440"/>
      <c r="CV126" s="378"/>
      <c r="CW126" s="438"/>
      <c r="CX126" s="439"/>
      <c r="CY126" s="440"/>
      <c r="CZ126" s="378"/>
      <c r="DA126" s="438"/>
      <c r="DB126" s="439"/>
      <c r="DC126" s="440"/>
      <c r="DD126" s="378"/>
      <c r="DE126" s="438"/>
      <c r="DF126" s="439"/>
      <c r="DG126" s="440"/>
      <c r="DH126" s="378"/>
      <c r="DI126" s="438"/>
      <c r="DJ126" s="439"/>
      <c r="DK126" s="440"/>
      <c r="DL126" s="378"/>
      <c r="DM126" s="438"/>
      <c r="DN126" s="439"/>
      <c r="DO126" s="440"/>
      <c r="DP126" s="378"/>
      <c r="DQ126" s="438"/>
      <c r="DR126" s="439"/>
      <c r="DS126" s="440"/>
      <c r="DT126" s="378"/>
      <c r="DU126" s="438"/>
      <c r="DV126" s="439"/>
      <c r="DW126" s="440"/>
      <c r="DX126" s="378"/>
      <c r="DY126" s="438"/>
      <c r="DZ126" s="439"/>
      <c r="EA126" s="439"/>
      <c r="EB126" s="428"/>
      <c r="EC126" s="429"/>
      <c r="ED126" s="441"/>
      <c r="EE126" s="437"/>
      <c r="EF126" s="428"/>
      <c r="EG126" s="429"/>
      <c r="EH126" s="441"/>
      <c r="EI126" s="442"/>
      <c r="EJ126" s="428"/>
      <c r="EK126" s="429"/>
      <c r="EL126" s="443"/>
      <c r="EM126" s="437"/>
      <c r="EN126" s="428"/>
      <c r="EO126" s="429"/>
      <c r="EP126" s="441"/>
      <c r="EQ126" s="437"/>
      <c r="ER126" s="428"/>
      <c r="ES126" s="429"/>
      <c r="ET126" s="441"/>
      <c r="EU126" s="437"/>
      <c r="EV126" s="428"/>
      <c r="EW126" s="429"/>
      <c r="EX126" s="441"/>
      <c r="EY126" s="437"/>
    </row>
    <row r="127" spans="1:160" s="262" customFormat="1" ht="13.8" thickBot="1">
      <c r="A127" s="426" t="s">
        <v>268</v>
      </c>
      <c r="B127" s="49">
        <v>10022</v>
      </c>
      <c r="C127" s="50">
        <v>100227</v>
      </c>
      <c r="D127" s="50">
        <v>110</v>
      </c>
      <c r="E127" s="49" t="s">
        <v>252</v>
      </c>
      <c r="F127" s="51">
        <v>41897</v>
      </c>
      <c r="G127" s="427"/>
      <c r="H127" s="641">
        <f t="shared" si="22"/>
        <v>5763.21</v>
      </c>
      <c r="I127" s="642">
        <f t="shared" si="23"/>
        <v>168.9</v>
      </c>
      <c r="J127" s="643">
        <f t="shared" si="24"/>
        <v>42136</v>
      </c>
      <c r="K127" s="699">
        <f t="shared" si="25"/>
        <v>0.38055555555555554</v>
      </c>
      <c r="L127" s="646">
        <v>5763.02</v>
      </c>
      <c r="M127" s="652">
        <v>15</v>
      </c>
      <c r="N127" s="700">
        <v>44326</v>
      </c>
      <c r="O127" s="701">
        <v>0.52210648148320615</v>
      </c>
      <c r="P127" s="646">
        <v>5763.08</v>
      </c>
      <c r="Q127" s="652">
        <v>65</v>
      </c>
      <c r="R127" s="700">
        <v>44009</v>
      </c>
      <c r="S127" s="701">
        <v>0.90331018518190831</v>
      </c>
      <c r="T127" s="264">
        <v>5762.03</v>
      </c>
      <c r="U127" s="450">
        <v>481</v>
      </c>
      <c r="V127" s="54">
        <v>43614</v>
      </c>
      <c r="W127" s="287">
        <v>0.24513888888888891</v>
      </c>
      <c r="X127" s="578">
        <v>5761.86</v>
      </c>
      <c r="Y127" s="53">
        <v>0</v>
      </c>
      <c r="Z127" s="54">
        <v>43226</v>
      </c>
      <c r="AA127" s="55">
        <v>8.4432870367891155E-2</v>
      </c>
      <c r="AB127" s="264">
        <v>5762.72</v>
      </c>
      <c r="AC127" s="532">
        <v>0</v>
      </c>
      <c r="AD127" s="54">
        <v>42962</v>
      </c>
      <c r="AE127" s="61">
        <v>0.28945601851851849</v>
      </c>
      <c r="AF127" s="464">
        <v>5761.94</v>
      </c>
      <c r="AG127" s="450">
        <v>0</v>
      </c>
      <c r="AH127" s="54">
        <v>42491</v>
      </c>
      <c r="AI127" s="287">
        <v>0.3923611111111111</v>
      </c>
      <c r="AJ127" s="206">
        <v>5763.21</v>
      </c>
      <c r="AK127" s="207">
        <v>168.9</v>
      </c>
      <c r="AL127" s="208">
        <v>42136</v>
      </c>
      <c r="AM127" s="209">
        <v>0.38055555555555554</v>
      </c>
      <c r="AN127" s="62">
        <v>5762.07</v>
      </c>
      <c r="AO127" s="63">
        <v>0</v>
      </c>
      <c r="AP127" s="64">
        <v>41907</v>
      </c>
      <c r="AQ127" s="465">
        <v>0.98472222222222217</v>
      </c>
      <c r="AR127" s="462"/>
      <c r="AS127" s="67"/>
      <c r="AT127" s="68"/>
      <c r="AU127" s="69"/>
      <c r="AV127" s="428"/>
      <c r="AW127" s="429"/>
      <c r="AX127" s="430"/>
      <c r="AY127" s="431"/>
      <c r="AZ127" s="428"/>
      <c r="BA127" s="429"/>
      <c r="BB127" s="430"/>
      <c r="BC127" s="431"/>
      <c r="BD127" s="432"/>
      <c r="BE127" s="433"/>
      <c r="BF127" s="434"/>
      <c r="BG127" s="435"/>
      <c r="BH127" s="428"/>
      <c r="BI127" s="429"/>
      <c r="BJ127" s="430"/>
      <c r="BK127" s="436"/>
      <c r="BL127" s="428"/>
      <c r="BM127" s="429"/>
      <c r="BN127" s="430"/>
      <c r="BO127" s="436"/>
      <c r="BP127" s="428"/>
      <c r="BQ127" s="429"/>
      <c r="BR127" s="430"/>
      <c r="BS127" s="436"/>
      <c r="BT127" s="428"/>
      <c r="BU127" s="429"/>
      <c r="BV127" s="430"/>
      <c r="BW127" s="437"/>
      <c r="BX127" s="428"/>
      <c r="BY127" s="429"/>
      <c r="BZ127" s="430"/>
      <c r="CA127" s="436"/>
      <c r="CB127" s="428"/>
      <c r="CC127" s="429"/>
      <c r="CD127" s="430"/>
      <c r="CE127" s="436"/>
      <c r="CF127" s="428"/>
      <c r="CG127" s="429"/>
      <c r="CH127" s="430"/>
      <c r="CI127" s="436"/>
      <c r="CJ127" s="378"/>
      <c r="CK127" s="438"/>
      <c r="CL127" s="439"/>
      <c r="CM127" s="440"/>
      <c r="CN127" s="378"/>
      <c r="CO127" s="438"/>
      <c r="CP127" s="439"/>
      <c r="CQ127" s="440"/>
      <c r="CR127" s="378"/>
      <c r="CS127" s="438"/>
      <c r="CT127" s="439"/>
      <c r="CU127" s="440"/>
      <c r="CV127" s="378"/>
      <c r="CW127" s="438"/>
      <c r="CX127" s="439"/>
      <c r="CY127" s="440"/>
      <c r="CZ127" s="378"/>
      <c r="DA127" s="438"/>
      <c r="DB127" s="439"/>
      <c r="DC127" s="440"/>
      <c r="DD127" s="378"/>
      <c r="DE127" s="438"/>
      <c r="DF127" s="439"/>
      <c r="DG127" s="440"/>
      <c r="DH127" s="378"/>
      <c r="DI127" s="438"/>
      <c r="DJ127" s="439"/>
      <c r="DK127" s="440"/>
      <c r="DL127" s="378"/>
      <c r="DM127" s="438"/>
      <c r="DN127" s="439"/>
      <c r="DO127" s="440"/>
      <c r="DP127" s="378"/>
      <c r="DQ127" s="438"/>
      <c r="DR127" s="439"/>
      <c r="DS127" s="440"/>
      <c r="DT127" s="378"/>
      <c r="DU127" s="438"/>
      <c r="DV127" s="439"/>
      <c r="DW127" s="440"/>
      <c r="DX127" s="378"/>
      <c r="DY127" s="438"/>
      <c r="DZ127" s="439"/>
      <c r="EA127" s="439"/>
      <c r="EB127" s="428"/>
      <c r="EC127" s="429"/>
      <c r="ED127" s="441"/>
      <c r="EE127" s="437"/>
      <c r="EF127" s="428"/>
      <c r="EG127" s="429"/>
      <c r="EH127" s="441"/>
      <c r="EI127" s="442"/>
      <c r="EJ127" s="428"/>
      <c r="EK127" s="429"/>
      <c r="EL127" s="443"/>
      <c r="EM127" s="437"/>
      <c r="EN127" s="428"/>
      <c r="EO127" s="429"/>
      <c r="EP127" s="441"/>
      <c r="EQ127" s="437"/>
      <c r="ER127" s="428"/>
      <c r="ES127" s="429"/>
      <c r="ET127" s="441"/>
      <c r="EU127" s="437"/>
      <c r="EV127" s="428"/>
      <c r="EW127" s="429"/>
      <c r="EX127" s="441"/>
      <c r="EY127" s="437"/>
    </row>
    <row r="128" spans="1:160" s="262" customFormat="1" ht="13.8" thickBot="1">
      <c r="A128" s="426" t="s">
        <v>269</v>
      </c>
      <c r="B128" s="49">
        <v>10023</v>
      </c>
      <c r="C128" s="50">
        <v>100237</v>
      </c>
      <c r="D128" s="50"/>
      <c r="E128" s="49" t="s">
        <v>253</v>
      </c>
      <c r="F128" s="51">
        <v>41933</v>
      </c>
      <c r="G128" s="427"/>
      <c r="H128" s="641">
        <f t="shared" si="22"/>
        <v>50.79</v>
      </c>
      <c r="I128" s="642">
        <f t="shared" si="23"/>
        <v>52</v>
      </c>
      <c r="J128" s="643">
        <f t="shared" si="24"/>
        <v>42162</v>
      </c>
      <c r="K128" s="699">
        <f t="shared" si="25"/>
        <v>0.90902777777777777</v>
      </c>
      <c r="L128" s="646">
        <v>48.92</v>
      </c>
      <c r="M128" s="652">
        <v>10</v>
      </c>
      <c r="N128" s="700">
        <v>44319</v>
      </c>
      <c r="O128" s="701">
        <v>0.67148148148407927</v>
      </c>
      <c r="P128" s="708">
        <v>48.65</v>
      </c>
      <c r="Q128" s="709">
        <v>2</v>
      </c>
      <c r="R128" s="710">
        <v>43975</v>
      </c>
      <c r="S128" s="711">
        <v>0.872418981482042</v>
      </c>
      <c r="T128" s="264">
        <v>49.07</v>
      </c>
      <c r="U128" s="450">
        <v>0</v>
      </c>
      <c r="V128" s="54">
        <v>43613</v>
      </c>
      <c r="W128" s="287">
        <v>0.54097222222222219</v>
      </c>
      <c r="X128" s="578">
        <v>50.2</v>
      </c>
      <c r="Y128" s="53">
        <v>43.77</v>
      </c>
      <c r="Z128" s="54">
        <v>43306</v>
      </c>
      <c r="AA128" s="55">
        <v>0.91199074074393138</v>
      </c>
      <c r="AB128" s="264">
        <v>50.25</v>
      </c>
      <c r="AC128" s="532">
        <v>44.51</v>
      </c>
      <c r="AD128" s="54">
        <v>42873</v>
      </c>
      <c r="AE128" s="61">
        <v>0.70248842592592586</v>
      </c>
      <c r="AF128" s="464">
        <v>49.18</v>
      </c>
      <c r="AG128" s="450">
        <v>16.399999999999999</v>
      </c>
      <c r="AH128" s="54">
        <v>42479</v>
      </c>
      <c r="AI128" s="287">
        <v>0.83472222222222225</v>
      </c>
      <c r="AJ128" s="206">
        <v>50.79</v>
      </c>
      <c r="AK128" s="207">
        <v>52</v>
      </c>
      <c r="AL128" s="208">
        <v>42162</v>
      </c>
      <c r="AM128" s="209">
        <v>0.90902777777777777</v>
      </c>
      <c r="AN128" s="62"/>
      <c r="AO128" s="63"/>
      <c r="AP128" s="64"/>
      <c r="AQ128" s="461"/>
      <c r="AR128" s="462"/>
      <c r="AS128" s="67"/>
      <c r="AT128" s="68"/>
      <c r="AU128" s="69"/>
      <c r="AV128" s="428"/>
      <c r="AW128" s="429"/>
      <c r="AX128" s="430"/>
      <c r="AY128" s="431"/>
      <c r="AZ128" s="428"/>
      <c r="BA128" s="429"/>
      <c r="BB128" s="430"/>
      <c r="BC128" s="431"/>
      <c r="BD128" s="432"/>
      <c r="BE128" s="433"/>
      <c r="BF128" s="434"/>
      <c r="BG128" s="435"/>
      <c r="BH128" s="428"/>
      <c r="BI128" s="429"/>
      <c r="BJ128" s="430"/>
      <c r="BK128" s="436"/>
      <c r="BL128" s="428"/>
      <c r="BM128" s="429"/>
      <c r="BN128" s="430"/>
      <c r="BO128" s="436"/>
      <c r="BP128" s="428"/>
      <c r="BQ128" s="429"/>
      <c r="BR128" s="430"/>
      <c r="BS128" s="436"/>
      <c r="BT128" s="428"/>
      <c r="BU128" s="429"/>
      <c r="BV128" s="430"/>
      <c r="BW128" s="437"/>
      <c r="BX128" s="428"/>
      <c r="BY128" s="429"/>
      <c r="BZ128" s="430"/>
      <c r="CA128" s="436"/>
      <c r="CB128" s="428"/>
      <c r="CC128" s="429"/>
      <c r="CD128" s="430"/>
      <c r="CE128" s="436"/>
      <c r="CF128" s="428"/>
      <c r="CG128" s="429"/>
      <c r="CH128" s="430"/>
      <c r="CI128" s="436"/>
      <c r="CJ128" s="378"/>
      <c r="CK128" s="438"/>
      <c r="CL128" s="439"/>
      <c r="CM128" s="440"/>
      <c r="CN128" s="378"/>
      <c r="CO128" s="438"/>
      <c r="CP128" s="439"/>
      <c r="CQ128" s="440"/>
      <c r="CR128" s="378"/>
      <c r="CS128" s="438"/>
      <c r="CT128" s="439"/>
      <c r="CU128" s="440"/>
      <c r="CV128" s="378"/>
      <c r="CW128" s="438"/>
      <c r="CX128" s="439"/>
      <c r="CY128" s="440"/>
      <c r="CZ128" s="378"/>
      <c r="DA128" s="438"/>
      <c r="DB128" s="439"/>
      <c r="DC128" s="440"/>
      <c r="DD128" s="378"/>
      <c r="DE128" s="438"/>
      <c r="DF128" s="439"/>
      <c r="DG128" s="440"/>
      <c r="DH128" s="378"/>
      <c r="DI128" s="438"/>
      <c r="DJ128" s="439"/>
      <c r="DK128" s="440"/>
      <c r="DL128" s="378"/>
      <c r="DM128" s="438"/>
      <c r="DN128" s="439"/>
      <c r="DO128" s="440"/>
      <c r="DP128" s="378"/>
      <c r="DQ128" s="438"/>
      <c r="DR128" s="439"/>
      <c r="DS128" s="440"/>
      <c r="DT128" s="378"/>
      <c r="DU128" s="438"/>
      <c r="DV128" s="439"/>
      <c r="DW128" s="440"/>
      <c r="DX128" s="378"/>
      <c r="DY128" s="438"/>
      <c r="DZ128" s="439"/>
      <c r="EA128" s="439"/>
      <c r="EB128" s="428"/>
      <c r="EC128" s="429"/>
      <c r="ED128" s="441"/>
      <c r="EE128" s="437"/>
      <c r="EF128" s="428"/>
      <c r="EG128" s="429"/>
      <c r="EH128" s="441"/>
      <c r="EI128" s="442"/>
      <c r="EJ128" s="428"/>
      <c r="EK128" s="429"/>
      <c r="EL128" s="443"/>
      <c r="EM128" s="437"/>
      <c r="EN128" s="428"/>
      <c r="EO128" s="429"/>
      <c r="EP128" s="441"/>
      <c r="EQ128" s="437"/>
      <c r="ER128" s="428"/>
      <c r="ES128" s="429"/>
      <c r="ET128" s="441"/>
      <c r="EU128" s="437"/>
      <c r="EV128" s="428"/>
      <c r="EW128" s="429"/>
      <c r="EX128" s="441"/>
      <c r="EY128" s="437"/>
    </row>
    <row r="129" spans="1:156" s="262" customFormat="1" ht="13.8" thickBot="1">
      <c r="A129" s="426" t="s">
        <v>270</v>
      </c>
      <c r="B129" s="49">
        <v>10024</v>
      </c>
      <c r="C129" s="50">
        <v>100247</v>
      </c>
      <c r="D129" s="50"/>
      <c r="E129" s="49" t="s">
        <v>257</v>
      </c>
      <c r="F129" s="738" t="s">
        <v>255</v>
      </c>
      <c r="G129" s="427"/>
      <c r="H129" s="641">
        <f t="shared" si="22"/>
        <v>109.34</v>
      </c>
      <c r="I129" s="642">
        <f t="shared" si="23"/>
        <v>65</v>
      </c>
      <c r="J129" s="643">
        <f t="shared" si="24"/>
        <v>41529</v>
      </c>
      <c r="K129" s="699" t="str">
        <f t="shared" ref="K129" si="26">INDEX(P129:EY129,1,(MATCH(MAX(P129,T129,X129,AB129,AF129,AJ129,AN129,AR129,AV129,AZ129,BD129,BH129,BL129,BP129,BT129,BX129,CB129,CF129,CJ129,CN129,CR129,CV129,CZ129,DD129,DH129,DL129,DP129,DT129,DX129,EB129,EF129,EN129,ER129,EV129),P129:EY129,0)+3))</f>
        <v>(HWM)</v>
      </c>
      <c r="L129" s="646"/>
      <c r="M129" s="652"/>
      <c r="N129" s="700"/>
      <c r="O129" s="701"/>
      <c r="P129" s="646">
        <v>93.35</v>
      </c>
      <c r="Q129" s="652">
        <v>22</v>
      </c>
      <c r="R129" s="700">
        <v>43977</v>
      </c>
      <c r="S129" s="701">
        <v>9.6215277779265307E-2</v>
      </c>
      <c r="T129" s="264">
        <v>93.489999999999782</v>
      </c>
      <c r="U129" s="450">
        <v>13</v>
      </c>
      <c r="V129" s="54">
        <v>43652</v>
      </c>
      <c r="W129" s="287">
        <v>0.36249999999999999</v>
      </c>
      <c r="X129" s="578">
        <v>92.79</v>
      </c>
      <c r="Y129" s="53">
        <v>18.7</v>
      </c>
      <c r="Z129" s="54">
        <v>43224</v>
      </c>
      <c r="AA129" s="55">
        <v>0.41384259259211831</v>
      </c>
      <c r="AB129" s="264">
        <v>94.26</v>
      </c>
      <c r="AC129" s="532">
        <v>26.3</v>
      </c>
      <c r="AD129" s="54">
        <v>42874</v>
      </c>
      <c r="AE129" s="61">
        <v>0.34653935185185186</v>
      </c>
      <c r="AF129" s="464">
        <v>93.57</v>
      </c>
      <c r="AG129" s="450">
        <v>22.9</v>
      </c>
      <c r="AH129" s="54">
        <v>42478</v>
      </c>
      <c r="AI129" s="287">
        <v>8.1250000000000003E-2</v>
      </c>
      <c r="AJ129" s="58">
        <v>95.62</v>
      </c>
      <c r="AK129" s="59">
        <v>32.5</v>
      </c>
      <c r="AL129" s="60">
        <v>42135</v>
      </c>
      <c r="AM129" s="61">
        <v>8.0555555555555561E-2</v>
      </c>
      <c r="AN129" s="62"/>
      <c r="AO129" s="63"/>
      <c r="AP129" s="64"/>
      <c r="AQ129" s="461"/>
      <c r="AR129" s="466">
        <v>109.34</v>
      </c>
      <c r="AS129" s="67">
        <v>65</v>
      </c>
      <c r="AT129" s="68">
        <v>41529</v>
      </c>
      <c r="AU129" s="69" t="s">
        <v>260</v>
      </c>
      <c r="AV129" s="428"/>
      <c r="AW129" s="429"/>
      <c r="AX129" s="430"/>
      <c r="AY129" s="431"/>
      <c r="AZ129" s="428"/>
      <c r="BA129" s="429"/>
      <c r="BB129" s="430"/>
      <c r="BC129" s="431"/>
      <c r="BD129" s="432"/>
      <c r="BE129" s="433"/>
      <c r="BF129" s="434"/>
      <c r="BG129" s="435"/>
      <c r="BH129" s="428"/>
      <c r="BI129" s="429"/>
      <c r="BJ129" s="430"/>
      <c r="BK129" s="436"/>
      <c r="BL129" s="428"/>
      <c r="BM129" s="429"/>
      <c r="BN129" s="430"/>
      <c r="BO129" s="436"/>
      <c r="BP129" s="428"/>
      <c r="BQ129" s="429"/>
      <c r="BR129" s="430"/>
      <c r="BS129" s="436"/>
      <c r="BT129" s="428"/>
      <c r="BU129" s="429"/>
      <c r="BV129" s="430"/>
      <c r="BW129" s="437"/>
      <c r="BX129" s="428"/>
      <c r="BY129" s="429"/>
      <c r="BZ129" s="430"/>
      <c r="CA129" s="436"/>
      <c r="CB129" s="428"/>
      <c r="CC129" s="429"/>
      <c r="CD129" s="430"/>
      <c r="CE129" s="436"/>
      <c r="CF129" s="428"/>
      <c r="CG129" s="429"/>
      <c r="CH129" s="430"/>
      <c r="CI129" s="436"/>
      <c r="CJ129" s="378"/>
      <c r="CK129" s="438"/>
      <c r="CL129" s="439"/>
      <c r="CM129" s="440"/>
      <c r="CN129" s="378"/>
      <c r="CO129" s="438"/>
      <c r="CP129" s="439"/>
      <c r="CQ129" s="440"/>
      <c r="CR129" s="378"/>
      <c r="CS129" s="438"/>
      <c r="CT129" s="439"/>
      <c r="CU129" s="440"/>
      <c r="CV129" s="378"/>
      <c r="CW129" s="438"/>
      <c r="CX129" s="439"/>
      <c r="CY129" s="440"/>
      <c r="CZ129" s="378"/>
      <c r="DA129" s="438"/>
      <c r="DB129" s="439"/>
      <c r="DC129" s="440"/>
      <c r="DD129" s="378"/>
      <c r="DE129" s="438"/>
      <c r="DF129" s="439"/>
      <c r="DG129" s="440"/>
      <c r="DH129" s="378"/>
      <c r="DI129" s="438"/>
      <c r="DJ129" s="439"/>
      <c r="DK129" s="440"/>
      <c r="DL129" s="378"/>
      <c r="DM129" s="438"/>
      <c r="DN129" s="439"/>
      <c r="DO129" s="440"/>
      <c r="DP129" s="378"/>
      <c r="DQ129" s="438"/>
      <c r="DR129" s="439"/>
      <c r="DS129" s="440"/>
      <c r="DT129" s="378"/>
      <c r="DU129" s="438"/>
      <c r="DV129" s="439"/>
      <c r="DW129" s="440"/>
      <c r="DX129" s="378"/>
      <c r="DY129" s="438"/>
      <c r="DZ129" s="439"/>
      <c r="EA129" s="439"/>
      <c r="EB129" s="428"/>
      <c r="EC129" s="429"/>
      <c r="ED129" s="441"/>
      <c r="EE129" s="437"/>
      <c r="EF129" s="428"/>
      <c r="EG129" s="429"/>
      <c r="EH129" s="441"/>
      <c r="EI129" s="442"/>
      <c r="EJ129" s="428"/>
      <c r="EK129" s="429"/>
      <c r="EL129" s="443"/>
      <c r="EM129" s="437"/>
      <c r="EN129" s="428"/>
      <c r="EO129" s="429"/>
      <c r="EP129" s="441"/>
      <c r="EQ129" s="437"/>
      <c r="ER129" s="428"/>
      <c r="ES129" s="429"/>
      <c r="ET129" s="441"/>
      <c r="EU129" s="437"/>
      <c r="EV129" s="428"/>
      <c r="EW129" s="429"/>
      <c r="EX129" s="441"/>
      <c r="EY129" s="437"/>
    </row>
    <row r="130" spans="1:156" s="262" customFormat="1" ht="13.8" thickBot="1">
      <c r="A130" s="426" t="s">
        <v>271</v>
      </c>
      <c r="B130" s="49">
        <v>10029</v>
      </c>
      <c r="C130" s="50">
        <v>100297</v>
      </c>
      <c r="D130" s="50"/>
      <c r="E130" s="49" t="s">
        <v>258</v>
      </c>
      <c r="F130" s="51">
        <v>42566</v>
      </c>
      <c r="G130" s="427"/>
      <c r="H130" s="641">
        <f t="shared" si="22"/>
        <v>6.47</v>
      </c>
      <c r="I130" s="642">
        <f t="shared" si="23"/>
        <v>642</v>
      </c>
      <c r="J130" s="643">
        <f t="shared" si="24"/>
        <v>42943</v>
      </c>
      <c r="K130" s="699">
        <f t="shared" ref="K130:K135" si="27">INDEX(L130:EY130,1,(MATCH(MAX(L130,P130,T130,X130,AB130,AF130,AJ130,AN130,AR130,AV130,AZ130,BD130,BH130,BL130,BP130,BT130,BX130,CB130,CF130,CJ130,CN130,CR130,CV130,CZ130,DD130,DH130,DL130,DP130,DT130,DX130,EB130,EF130,EN130,ER130,EV130),L130:EY130,0)+3))</f>
        <v>0.11458333333333333</v>
      </c>
      <c r="L130" s="646">
        <v>5.35</v>
      </c>
      <c r="M130" s="652">
        <v>348</v>
      </c>
      <c r="N130" s="700">
        <v>44319</v>
      </c>
      <c r="O130" s="701">
        <v>0.64341435184906004</v>
      </c>
      <c r="P130" s="708">
        <v>5.69</v>
      </c>
      <c r="Q130" s="709">
        <v>99</v>
      </c>
      <c r="R130" s="710">
        <v>44008</v>
      </c>
      <c r="S130" s="711">
        <v>0.80271990740584442</v>
      </c>
      <c r="T130" s="264">
        <v>5.55</v>
      </c>
      <c r="U130" s="450">
        <v>22</v>
      </c>
      <c r="V130" s="54">
        <v>43633</v>
      </c>
      <c r="W130" s="287">
        <v>0.79236111111111118</v>
      </c>
      <c r="X130" s="583">
        <v>5.47</v>
      </c>
      <c r="Y130" s="570">
        <v>375.99</v>
      </c>
      <c r="Z130" s="571">
        <v>43298</v>
      </c>
      <c r="AA130" s="584">
        <v>0.84438657407736173</v>
      </c>
      <c r="AB130" s="467">
        <v>6.47</v>
      </c>
      <c r="AC130" s="536">
        <v>642</v>
      </c>
      <c r="AD130" s="278">
        <v>42943</v>
      </c>
      <c r="AE130" s="209">
        <v>0.11458333333333333</v>
      </c>
      <c r="AF130" s="464"/>
      <c r="AG130" s="450"/>
      <c r="AH130" s="286"/>
      <c r="AI130" s="287"/>
      <c r="AJ130" s="206"/>
      <c r="AK130" s="207"/>
      <c r="AL130" s="208"/>
      <c r="AM130" s="209"/>
      <c r="AN130" s="62"/>
      <c r="AO130" s="63"/>
      <c r="AP130" s="64"/>
      <c r="AQ130" s="461"/>
      <c r="AR130" s="462"/>
      <c r="AS130" s="67"/>
      <c r="AT130" s="68"/>
      <c r="AU130" s="69"/>
      <c r="AV130" s="428"/>
      <c r="AW130" s="429"/>
      <c r="AX130" s="430"/>
      <c r="AY130" s="431"/>
      <c r="AZ130" s="428"/>
      <c r="BA130" s="429"/>
      <c r="BB130" s="430"/>
      <c r="BC130" s="431"/>
      <c r="BD130" s="432"/>
      <c r="BE130" s="433"/>
      <c r="BF130" s="434"/>
      <c r="BG130" s="435"/>
      <c r="BH130" s="428"/>
      <c r="BI130" s="429"/>
      <c r="BJ130" s="430"/>
      <c r="BK130" s="436"/>
      <c r="BL130" s="428"/>
      <c r="BM130" s="429"/>
      <c r="BN130" s="430"/>
      <c r="BO130" s="436"/>
      <c r="BP130" s="428"/>
      <c r="BQ130" s="429"/>
      <c r="BR130" s="430"/>
      <c r="BS130" s="436"/>
      <c r="BT130" s="428"/>
      <c r="BU130" s="429"/>
      <c r="BV130" s="430"/>
      <c r="BW130" s="437"/>
      <c r="BX130" s="428"/>
      <c r="BY130" s="429"/>
      <c r="BZ130" s="430"/>
      <c r="CA130" s="436"/>
      <c r="CB130" s="428"/>
      <c r="CC130" s="429"/>
      <c r="CD130" s="430"/>
      <c r="CE130" s="436"/>
      <c r="CF130" s="428"/>
      <c r="CG130" s="429"/>
      <c r="CH130" s="430"/>
      <c r="CI130" s="436"/>
      <c r="CJ130" s="378"/>
      <c r="CK130" s="438"/>
      <c r="CL130" s="439"/>
      <c r="CM130" s="440"/>
      <c r="CN130" s="378"/>
      <c r="CO130" s="438"/>
      <c r="CP130" s="439"/>
      <c r="CQ130" s="440"/>
      <c r="CR130" s="378"/>
      <c r="CS130" s="438"/>
      <c r="CT130" s="439"/>
      <c r="CU130" s="440"/>
      <c r="CV130" s="378"/>
      <c r="CW130" s="438"/>
      <c r="CX130" s="439"/>
      <c r="CY130" s="440"/>
      <c r="CZ130" s="378"/>
      <c r="DA130" s="438"/>
      <c r="DB130" s="439"/>
      <c r="DC130" s="440"/>
      <c r="DD130" s="378"/>
      <c r="DE130" s="438"/>
      <c r="DF130" s="439"/>
      <c r="DG130" s="440"/>
      <c r="DH130" s="378"/>
      <c r="DI130" s="438"/>
      <c r="DJ130" s="439"/>
      <c r="DK130" s="440"/>
      <c r="DL130" s="378"/>
      <c r="DM130" s="438"/>
      <c r="DN130" s="439"/>
      <c r="DO130" s="440"/>
      <c r="DP130" s="378"/>
      <c r="DQ130" s="438"/>
      <c r="DR130" s="439"/>
      <c r="DS130" s="440"/>
      <c r="DT130" s="378"/>
      <c r="DU130" s="438"/>
      <c r="DV130" s="439"/>
      <c r="DW130" s="440"/>
      <c r="DX130" s="378"/>
      <c r="DY130" s="438"/>
      <c r="DZ130" s="439"/>
      <c r="EA130" s="439"/>
      <c r="EB130" s="428"/>
      <c r="EC130" s="429"/>
      <c r="ED130" s="441"/>
      <c r="EE130" s="437"/>
      <c r="EF130" s="428"/>
      <c r="EG130" s="429"/>
      <c r="EH130" s="441"/>
      <c r="EI130" s="442"/>
      <c r="EJ130" s="428"/>
      <c r="EK130" s="429"/>
      <c r="EL130" s="443"/>
      <c r="EM130" s="437"/>
      <c r="EN130" s="428"/>
      <c r="EO130" s="429"/>
      <c r="EP130" s="441"/>
      <c r="EQ130" s="437"/>
      <c r="ER130" s="428"/>
      <c r="ES130" s="429"/>
      <c r="ET130" s="441"/>
      <c r="EU130" s="437"/>
      <c r="EV130" s="428"/>
      <c r="EW130" s="429"/>
      <c r="EX130" s="441"/>
      <c r="EY130" s="437"/>
    </row>
    <row r="131" spans="1:156" s="262" customFormat="1" ht="13.8" thickBot="1">
      <c r="A131" s="426" t="s">
        <v>272</v>
      </c>
      <c r="B131" s="49">
        <v>10030</v>
      </c>
      <c r="C131" s="50">
        <v>100307</v>
      </c>
      <c r="D131" s="50"/>
      <c r="E131" s="49" t="s">
        <v>259</v>
      </c>
      <c r="F131" s="51">
        <v>42346</v>
      </c>
      <c r="G131" s="427"/>
      <c r="H131" s="641">
        <f t="shared" si="22"/>
        <v>3.56</v>
      </c>
      <c r="I131" s="642">
        <f t="shared" si="23"/>
        <v>362</v>
      </c>
      <c r="J131" s="643">
        <f t="shared" si="24"/>
        <v>44319</v>
      </c>
      <c r="K131" s="699">
        <f t="shared" si="27"/>
        <v>0.31009259259008104</v>
      </c>
      <c r="L131" s="704">
        <v>3.56</v>
      </c>
      <c r="M131" s="705">
        <v>362</v>
      </c>
      <c r="N131" s="706">
        <v>44319</v>
      </c>
      <c r="O131" s="707">
        <v>0.31009259259008104</v>
      </c>
      <c r="P131" s="708">
        <v>1.84</v>
      </c>
      <c r="Q131" s="746">
        <v>44</v>
      </c>
      <c r="R131" s="710">
        <v>43940</v>
      </c>
      <c r="S131" s="711">
        <v>0.91920138888963265</v>
      </c>
      <c r="T131" s="264">
        <v>2.4900000000000002</v>
      </c>
      <c r="U131" s="740">
        <v>148</v>
      </c>
      <c r="V131" s="54">
        <v>43599</v>
      </c>
      <c r="W131" s="287">
        <v>0.24027777777777778</v>
      </c>
      <c r="X131" s="580">
        <v>2.87</v>
      </c>
      <c r="Y131" s="277">
        <v>217.61</v>
      </c>
      <c r="Z131" s="278">
        <v>43238</v>
      </c>
      <c r="AA131" s="329">
        <v>0.7877199074064265</v>
      </c>
      <c r="AB131" s="548">
        <v>2.58</v>
      </c>
      <c r="AC131" s="560">
        <v>23.62</v>
      </c>
      <c r="AD131" s="190">
        <v>42888</v>
      </c>
      <c r="AE131" s="561">
        <v>0.66515046296296299</v>
      </c>
      <c r="AF131" s="548">
        <v>2.0699999999999998</v>
      </c>
      <c r="AG131" s="576">
        <v>66</v>
      </c>
      <c r="AH131" s="190">
        <v>42484</v>
      </c>
      <c r="AI131" s="577">
        <v>9.1666666666666674E-2</v>
      </c>
      <c r="AJ131" s="58">
        <v>1.18</v>
      </c>
      <c r="AK131" s="59">
        <v>12</v>
      </c>
      <c r="AL131" s="60">
        <v>42368</v>
      </c>
      <c r="AM131" s="61">
        <v>0.73749999999999993</v>
      </c>
      <c r="AN131" s="62"/>
      <c r="AO131" s="63"/>
      <c r="AP131" s="64"/>
      <c r="AQ131" s="461"/>
      <c r="AR131" s="462"/>
      <c r="AS131" s="67"/>
      <c r="AT131" s="68"/>
      <c r="AU131" s="69"/>
      <c r="AV131" s="428"/>
      <c r="AW131" s="429"/>
      <c r="AX131" s="430"/>
      <c r="AY131" s="431"/>
      <c r="AZ131" s="428"/>
      <c r="BA131" s="429"/>
      <c r="BB131" s="430"/>
      <c r="BC131" s="431"/>
      <c r="BD131" s="432"/>
      <c r="BE131" s="433"/>
      <c r="BF131" s="434"/>
      <c r="BG131" s="435"/>
      <c r="BH131" s="428"/>
      <c r="BI131" s="429"/>
      <c r="BJ131" s="430"/>
      <c r="BK131" s="436"/>
      <c r="BL131" s="428"/>
      <c r="BM131" s="429"/>
      <c r="BN131" s="430"/>
      <c r="BO131" s="436"/>
      <c r="BP131" s="428"/>
      <c r="BQ131" s="429"/>
      <c r="BR131" s="430"/>
      <c r="BS131" s="436"/>
      <c r="BT131" s="428"/>
      <c r="BU131" s="429"/>
      <c r="BV131" s="430"/>
      <c r="BW131" s="437"/>
      <c r="BX131" s="428"/>
      <c r="BY131" s="429"/>
      <c r="BZ131" s="430"/>
      <c r="CA131" s="436"/>
      <c r="CB131" s="428"/>
      <c r="CC131" s="429"/>
      <c r="CD131" s="430"/>
      <c r="CE131" s="436"/>
      <c r="CF131" s="428"/>
      <c r="CG131" s="429"/>
      <c r="CH131" s="430"/>
      <c r="CI131" s="436"/>
      <c r="CJ131" s="378"/>
      <c r="CK131" s="438"/>
      <c r="CL131" s="439"/>
      <c r="CM131" s="440"/>
      <c r="CN131" s="378"/>
      <c r="CO131" s="438"/>
      <c r="CP131" s="439"/>
      <c r="CQ131" s="440"/>
      <c r="CR131" s="378"/>
      <c r="CS131" s="438"/>
      <c r="CT131" s="439"/>
      <c r="CU131" s="440"/>
      <c r="CV131" s="378"/>
      <c r="CW131" s="438"/>
      <c r="CX131" s="439"/>
      <c r="CY131" s="440"/>
      <c r="CZ131" s="378"/>
      <c r="DA131" s="438"/>
      <c r="DB131" s="439"/>
      <c r="DC131" s="440"/>
      <c r="DD131" s="378"/>
      <c r="DE131" s="438"/>
      <c r="DF131" s="439"/>
      <c r="DG131" s="440"/>
      <c r="DH131" s="378"/>
      <c r="DI131" s="438"/>
      <c r="DJ131" s="439"/>
      <c r="DK131" s="440"/>
      <c r="DL131" s="378"/>
      <c r="DM131" s="438"/>
      <c r="DN131" s="439"/>
      <c r="DO131" s="440"/>
      <c r="DP131" s="378"/>
      <c r="DQ131" s="438"/>
      <c r="DR131" s="439"/>
      <c r="DS131" s="440"/>
      <c r="DT131" s="378"/>
      <c r="DU131" s="438"/>
      <c r="DV131" s="439"/>
      <c r="DW131" s="440"/>
      <c r="DX131" s="378"/>
      <c r="DY131" s="438"/>
      <c r="DZ131" s="439"/>
      <c r="EA131" s="439"/>
      <c r="EB131" s="428"/>
      <c r="EC131" s="429"/>
      <c r="ED131" s="441"/>
      <c r="EE131" s="437"/>
      <c r="EF131" s="428"/>
      <c r="EG131" s="429"/>
      <c r="EH131" s="441"/>
      <c r="EI131" s="442"/>
      <c r="EJ131" s="428"/>
      <c r="EK131" s="429"/>
      <c r="EL131" s="443"/>
      <c r="EM131" s="437"/>
      <c r="EN131" s="428"/>
      <c r="EO131" s="429"/>
      <c r="EP131" s="441"/>
      <c r="EQ131" s="437"/>
      <c r="ER131" s="428"/>
      <c r="ES131" s="429"/>
      <c r="ET131" s="441"/>
      <c r="EU131" s="437"/>
      <c r="EV131" s="428"/>
      <c r="EW131" s="429"/>
      <c r="EX131" s="441"/>
      <c r="EY131" s="437"/>
    </row>
    <row r="132" spans="1:156" s="262" customFormat="1" ht="13.8" thickBot="1">
      <c r="A132" s="426" t="s">
        <v>273</v>
      </c>
      <c r="B132" s="49">
        <v>10032</v>
      </c>
      <c r="C132" s="50">
        <v>100327</v>
      </c>
      <c r="D132" s="50"/>
      <c r="E132" s="49" t="s">
        <v>254</v>
      </c>
      <c r="F132" s="51">
        <v>42446</v>
      </c>
      <c r="G132" s="427"/>
      <c r="H132" s="641">
        <f t="shared" si="22"/>
        <v>5.24</v>
      </c>
      <c r="I132" s="642">
        <f t="shared" si="23"/>
        <v>534.02</v>
      </c>
      <c r="J132" s="643">
        <f t="shared" si="24"/>
        <v>43304</v>
      </c>
      <c r="K132" s="699">
        <f t="shared" si="27"/>
        <v>0.83517361111444188</v>
      </c>
      <c r="L132" s="646">
        <v>3.37</v>
      </c>
      <c r="M132" s="652">
        <v>127</v>
      </c>
      <c r="N132" s="700">
        <v>44383</v>
      </c>
      <c r="O132" s="701">
        <v>0.92578703703475185</v>
      </c>
      <c r="P132" s="646">
        <v>4.0599999999999996</v>
      </c>
      <c r="Q132" s="652">
        <v>19</v>
      </c>
      <c r="R132" s="700">
        <v>44008</v>
      </c>
      <c r="S132" s="701">
        <v>0.72097222222510027</v>
      </c>
      <c r="T132" s="264">
        <v>4.67</v>
      </c>
      <c r="U132" s="450">
        <v>148</v>
      </c>
      <c r="V132" s="54">
        <v>43698</v>
      </c>
      <c r="W132" s="287">
        <v>0.8</v>
      </c>
      <c r="X132" s="580">
        <v>5.24</v>
      </c>
      <c r="Y132" s="277">
        <v>534.02</v>
      </c>
      <c r="Z132" s="278">
        <v>43304</v>
      </c>
      <c r="AA132" s="329">
        <v>0.83517361111444188</v>
      </c>
      <c r="AB132" s="264">
        <v>3.76</v>
      </c>
      <c r="AC132" s="532">
        <v>181.44</v>
      </c>
      <c r="AD132" s="54">
        <v>42950</v>
      </c>
      <c r="AE132" s="61">
        <v>0.11674768518518519</v>
      </c>
      <c r="AF132" s="548">
        <v>4.37</v>
      </c>
      <c r="AG132" s="576">
        <v>295.97000000000003</v>
      </c>
      <c r="AH132" s="190">
        <v>42527</v>
      </c>
      <c r="AI132" s="577">
        <v>0.7284722222222223</v>
      </c>
      <c r="AJ132" s="206"/>
      <c r="AK132" s="207"/>
      <c r="AL132" s="208"/>
      <c r="AM132" s="209"/>
      <c r="AN132" s="62"/>
      <c r="AO132" s="63"/>
      <c r="AP132" s="64"/>
      <c r="AQ132" s="461"/>
      <c r="AR132" s="462"/>
      <c r="AS132" s="67"/>
      <c r="AT132" s="68"/>
      <c r="AU132" s="69"/>
      <c r="AV132" s="428"/>
      <c r="AW132" s="429"/>
      <c r="AX132" s="430"/>
      <c r="AY132" s="431"/>
      <c r="AZ132" s="428"/>
      <c r="BA132" s="429"/>
      <c r="BB132" s="430"/>
      <c r="BC132" s="431"/>
      <c r="BD132" s="432"/>
      <c r="BE132" s="433"/>
      <c r="BF132" s="434"/>
      <c r="BG132" s="435"/>
      <c r="BH132" s="428"/>
      <c r="BI132" s="429"/>
      <c r="BJ132" s="430"/>
      <c r="BK132" s="436"/>
      <c r="BL132" s="428"/>
      <c r="BM132" s="429"/>
      <c r="BN132" s="430"/>
      <c r="BO132" s="436"/>
      <c r="BP132" s="428"/>
      <c r="BQ132" s="429"/>
      <c r="BR132" s="430"/>
      <c r="BS132" s="436"/>
      <c r="BT132" s="428"/>
      <c r="BU132" s="429"/>
      <c r="BV132" s="430"/>
      <c r="BW132" s="437"/>
      <c r="BX132" s="428"/>
      <c r="BY132" s="429"/>
      <c r="BZ132" s="430"/>
      <c r="CA132" s="436"/>
      <c r="CB132" s="428"/>
      <c r="CC132" s="429"/>
      <c r="CD132" s="430"/>
      <c r="CE132" s="436"/>
      <c r="CF132" s="428"/>
      <c r="CG132" s="429"/>
      <c r="CH132" s="430"/>
      <c r="CI132" s="436"/>
      <c r="CJ132" s="378"/>
      <c r="CK132" s="438"/>
      <c r="CL132" s="439"/>
      <c r="CM132" s="440"/>
      <c r="CN132" s="378"/>
      <c r="CO132" s="438"/>
      <c r="CP132" s="439"/>
      <c r="CQ132" s="440"/>
      <c r="CR132" s="378"/>
      <c r="CS132" s="438"/>
      <c r="CT132" s="439"/>
      <c r="CU132" s="440"/>
      <c r="CV132" s="378"/>
      <c r="CW132" s="438"/>
      <c r="CX132" s="439"/>
      <c r="CY132" s="440"/>
      <c r="CZ132" s="378"/>
      <c r="DA132" s="438"/>
      <c r="DB132" s="439"/>
      <c r="DC132" s="440"/>
      <c r="DD132" s="378"/>
      <c r="DE132" s="438"/>
      <c r="DF132" s="439"/>
      <c r="DG132" s="440"/>
      <c r="DH132" s="378"/>
      <c r="DI132" s="438"/>
      <c r="DJ132" s="439"/>
      <c r="DK132" s="440"/>
      <c r="DL132" s="378"/>
      <c r="DM132" s="438"/>
      <c r="DN132" s="439"/>
      <c r="DO132" s="440"/>
      <c r="DP132" s="378"/>
      <c r="DQ132" s="438"/>
      <c r="DR132" s="439"/>
      <c r="DS132" s="440"/>
      <c r="DT132" s="378"/>
      <c r="DU132" s="438"/>
      <c r="DV132" s="439"/>
      <c r="DW132" s="440"/>
      <c r="DX132" s="378"/>
      <c r="DY132" s="438"/>
      <c r="DZ132" s="439"/>
      <c r="EA132" s="439"/>
      <c r="EB132" s="428"/>
      <c r="EC132" s="429"/>
      <c r="ED132" s="441"/>
      <c r="EE132" s="437"/>
      <c r="EF132" s="428"/>
      <c r="EG132" s="429"/>
      <c r="EH132" s="441"/>
      <c r="EI132" s="442"/>
      <c r="EJ132" s="428"/>
      <c r="EK132" s="429"/>
      <c r="EL132" s="443"/>
      <c r="EM132" s="437"/>
      <c r="EN132" s="428"/>
      <c r="EO132" s="429"/>
      <c r="EP132" s="441"/>
      <c r="EQ132" s="437"/>
      <c r="ER132" s="428"/>
      <c r="ES132" s="429"/>
      <c r="ET132" s="441"/>
      <c r="EU132" s="437"/>
      <c r="EV132" s="428"/>
      <c r="EW132" s="429"/>
      <c r="EX132" s="441"/>
      <c r="EY132" s="437"/>
    </row>
    <row r="133" spans="1:156" s="262" customFormat="1" ht="13.8" thickBot="1">
      <c r="A133" s="515" t="s">
        <v>283</v>
      </c>
      <c r="B133" s="49">
        <v>10041</v>
      </c>
      <c r="C133" s="50">
        <v>100417</v>
      </c>
      <c r="D133" s="50"/>
      <c r="E133" s="49" t="s">
        <v>281</v>
      </c>
      <c r="F133" s="51">
        <v>42747</v>
      </c>
      <c r="G133" s="516"/>
      <c r="H133" s="641">
        <f t="shared" si="22"/>
        <v>5.97</v>
      </c>
      <c r="I133" s="642">
        <f t="shared" si="23"/>
        <v>551.79999999999995</v>
      </c>
      <c r="J133" s="643">
        <f t="shared" si="24"/>
        <v>43304</v>
      </c>
      <c r="K133" s="699">
        <f t="shared" si="27"/>
        <v>0.71831018518423662</v>
      </c>
      <c r="L133" s="646">
        <v>2.8</v>
      </c>
      <c r="M133" s="652">
        <v>115</v>
      </c>
      <c r="N133" s="700">
        <v>44333</v>
      </c>
      <c r="O133" s="701">
        <v>0.85655092592787696</v>
      </c>
      <c r="P133" s="646">
        <v>2.97</v>
      </c>
      <c r="Q133" s="652">
        <v>45</v>
      </c>
      <c r="R133" s="700">
        <v>43975</v>
      </c>
      <c r="S133" s="701">
        <v>0.82712962962978054</v>
      </c>
      <c r="T133" s="264">
        <v>2.0099999999999998</v>
      </c>
      <c r="U133" s="450">
        <v>367</v>
      </c>
      <c r="V133" s="54">
        <v>43678</v>
      </c>
      <c r="W133" s="287">
        <v>1.9444444444444445E-2</v>
      </c>
      <c r="X133" s="580">
        <v>5.97</v>
      </c>
      <c r="Y133" s="277">
        <v>551.79999999999995</v>
      </c>
      <c r="Z133" s="278">
        <v>43304</v>
      </c>
      <c r="AA133" s="329">
        <v>0.71831018518423662</v>
      </c>
      <c r="AB133" s="548">
        <v>4.05</v>
      </c>
      <c r="AC133" s="560">
        <v>259</v>
      </c>
      <c r="AD133" s="190">
        <v>42863</v>
      </c>
      <c r="AE133" s="561">
        <v>0.74949074074074085</v>
      </c>
      <c r="AF133" s="468"/>
      <c r="AG133" s="468"/>
      <c r="AH133" s="517"/>
      <c r="AI133" s="518"/>
      <c r="AJ133" s="519"/>
      <c r="AK133" s="520"/>
      <c r="AL133" s="521"/>
      <c r="AM133" s="522"/>
      <c r="AN133" s="523"/>
      <c r="AO133" s="524"/>
      <c r="AP133" s="525"/>
      <c r="AQ133" s="526"/>
      <c r="AR133" s="527"/>
      <c r="AS133" s="528"/>
      <c r="AT133" s="529"/>
      <c r="AU133" s="530"/>
      <c r="AV133" s="428"/>
      <c r="AW133" s="429"/>
      <c r="AX133" s="430"/>
      <c r="AY133" s="431"/>
      <c r="AZ133" s="428"/>
      <c r="BA133" s="429"/>
      <c r="BB133" s="430"/>
      <c r="BC133" s="431"/>
      <c r="BD133" s="432"/>
      <c r="BE133" s="433"/>
      <c r="BF133" s="434"/>
      <c r="BG133" s="435"/>
      <c r="BH133" s="428"/>
      <c r="BI133" s="429"/>
      <c r="BJ133" s="430"/>
      <c r="BK133" s="436"/>
      <c r="BL133" s="428"/>
      <c r="BM133" s="429"/>
      <c r="BN133" s="430"/>
      <c r="BO133" s="436"/>
      <c r="BP133" s="428"/>
      <c r="BQ133" s="429"/>
      <c r="BR133" s="430"/>
      <c r="BS133" s="436"/>
      <c r="BT133" s="428"/>
      <c r="BU133" s="429"/>
      <c r="BV133" s="430"/>
      <c r="BW133" s="437"/>
      <c r="BX133" s="428"/>
      <c r="BY133" s="429"/>
      <c r="BZ133" s="430"/>
      <c r="CA133" s="436"/>
      <c r="CB133" s="428"/>
      <c r="CC133" s="429"/>
      <c r="CD133" s="430"/>
      <c r="CE133" s="436"/>
      <c r="CF133" s="428"/>
      <c r="CG133" s="429"/>
      <c r="CH133" s="430"/>
      <c r="CI133" s="436"/>
      <c r="CJ133" s="378"/>
      <c r="CK133" s="438"/>
      <c r="CL133" s="439"/>
      <c r="CM133" s="440"/>
      <c r="CN133" s="378"/>
      <c r="CO133" s="438"/>
      <c r="CP133" s="439"/>
      <c r="CQ133" s="440"/>
      <c r="CR133" s="378"/>
      <c r="CS133" s="438"/>
      <c r="CT133" s="439"/>
      <c r="CU133" s="440"/>
      <c r="CV133" s="378"/>
      <c r="CW133" s="438"/>
      <c r="CX133" s="439"/>
      <c r="CY133" s="440"/>
      <c r="CZ133" s="378"/>
      <c r="DA133" s="438"/>
      <c r="DB133" s="439"/>
      <c r="DC133" s="440"/>
      <c r="DD133" s="378"/>
      <c r="DE133" s="438"/>
      <c r="DF133" s="439"/>
      <c r="DG133" s="440"/>
      <c r="DH133" s="378"/>
      <c r="DI133" s="438"/>
      <c r="DJ133" s="439"/>
      <c r="DK133" s="440"/>
      <c r="DL133" s="378"/>
      <c r="DM133" s="438"/>
      <c r="DN133" s="439"/>
      <c r="DO133" s="440"/>
      <c r="DP133" s="378"/>
      <c r="DQ133" s="438"/>
      <c r="DR133" s="439"/>
      <c r="DS133" s="440"/>
      <c r="DT133" s="378"/>
      <c r="DU133" s="438"/>
      <c r="DV133" s="439"/>
      <c r="DW133" s="440"/>
      <c r="DX133" s="378"/>
      <c r="DY133" s="438"/>
      <c r="DZ133" s="439"/>
      <c r="EA133" s="439"/>
      <c r="EB133" s="428"/>
      <c r="EC133" s="429"/>
      <c r="ED133" s="441"/>
      <c r="EE133" s="437"/>
      <c r="EF133" s="428"/>
      <c r="EG133" s="429"/>
      <c r="EH133" s="441"/>
      <c r="EI133" s="442"/>
      <c r="EJ133" s="428"/>
      <c r="EK133" s="429"/>
      <c r="EL133" s="443"/>
      <c r="EM133" s="437"/>
      <c r="EN133" s="428"/>
      <c r="EO133" s="429"/>
      <c r="EP133" s="441"/>
      <c r="EQ133" s="437"/>
      <c r="ER133" s="428"/>
      <c r="ES133" s="429"/>
      <c r="ET133" s="441"/>
      <c r="EU133" s="437"/>
      <c r="EV133" s="428"/>
      <c r="EW133" s="429"/>
      <c r="EX133" s="441"/>
      <c r="EY133" s="437"/>
    </row>
    <row r="134" spans="1:156" s="262" customFormat="1" ht="13.8" thickBot="1">
      <c r="A134" s="515" t="s">
        <v>284</v>
      </c>
      <c r="B134" s="49">
        <v>10042</v>
      </c>
      <c r="C134" s="50">
        <v>100427</v>
      </c>
      <c r="D134" s="50"/>
      <c r="E134" s="49" t="s">
        <v>282</v>
      </c>
      <c r="F134" s="51">
        <v>42747</v>
      </c>
      <c r="G134" s="516"/>
      <c r="H134" s="641">
        <f t="shared" si="22"/>
        <v>6.21</v>
      </c>
      <c r="I134" s="642">
        <f t="shared" si="23"/>
        <v>900.18</v>
      </c>
      <c r="J134" s="643">
        <f t="shared" si="24"/>
        <v>42873</v>
      </c>
      <c r="K134" s="699">
        <f t="shared" si="27"/>
        <v>0.88866898148148143</v>
      </c>
      <c r="L134" s="646">
        <v>5.76</v>
      </c>
      <c r="M134" s="652">
        <v>662</v>
      </c>
      <c r="N134" s="700">
        <v>44319</v>
      </c>
      <c r="O134" s="701">
        <v>0.55406249999941792</v>
      </c>
      <c r="P134" s="646">
        <v>4.38</v>
      </c>
      <c r="Q134" s="652">
        <v>254</v>
      </c>
      <c r="R134" s="700">
        <v>43976</v>
      </c>
      <c r="S134" s="701">
        <v>3.2523148183827288E-3</v>
      </c>
      <c r="T134" s="264">
        <v>5.13</v>
      </c>
      <c r="U134" s="450">
        <v>51</v>
      </c>
      <c r="V134" s="54">
        <v>43652</v>
      </c>
      <c r="W134" s="287">
        <v>0.23194444444444445</v>
      </c>
      <c r="X134" s="578">
        <v>4.9400000000000004</v>
      </c>
      <c r="Y134" s="53">
        <v>377.41</v>
      </c>
      <c r="Z134" s="54">
        <v>43223</v>
      </c>
      <c r="AA134" s="55">
        <v>0.726458333330811</v>
      </c>
      <c r="AB134" s="467">
        <v>6.21</v>
      </c>
      <c r="AC134" s="536">
        <v>900.18</v>
      </c>
      <c r="AD134" s="278">
        <v>42873</v>
      </c>
      <c r="AE134" s="209">
        <v>0.88866898148148143</v>
      </c>
      <c r="AF134" s="468"/>
      <c r="AG134" s="468"/>
      <c r="AH134" s="517"/>
      <c r="AI134" s="518"/>
      <c r="AJ134" s="519"/>
      <c r="AK134" s="520"/>
      <c r="AL134" s="521"/>
      <c r="AM134" s="522"/>
      <c r="AN134" s="523"/>
      <c r="AO134" s="524"/>
      <c r="AP134" s="525"/>
      <c r="AQ134" s="526"/>
      <c r="AR134" s="527"/>
      <c r="AS134" s="528"/>
      <c r="AT134" s="529"/>
      <c r="AU134" s="530"/>
      <c r="AV134" s="428"/>
      <c r="AW134" s="429"/>
      <c r="AX134" s="430"/>
      <c r="AY134" s="431"/>
      <c r="AZ134" s="428"/>
      <c r="BA134" s="429"/>
      <c r="BB134" s="430"/>
      <c r="BC134" s="431"/>
      <c r="BD134" s="432"/>
      <c r="BE134" s="433"/>
      <c r="BF134" s="434"/>
      <c r="BG134" s="435"/>
      <c r="BH134" s="428"/>
      <c r="BI134" s="429"/>
      <c r="BJ134" s="430"/>
      <c r="BK134" s="436"/>
      <c r="BL134" s="428"/>
      <c r="BM134" s="429"/>
      <c r="BN134" s="430"/>
      <c r="BO134" s="436"/>
      <c r="BP134" s="428"/>
      <c r="BQ134" s="429"/>
      <c r="BR134" s="430"/>
      <c r="BS134" s="436"/>
      <c r="BT134" s="428"/>
      <c r="BU134" s="429"/>
      <c r="BV134" s="430"/>
      <c r="BW134" s="437"/>
      <c r="BX134" s="428"/>
      <c r="BY134" s="429"/>
      <c r="BZ134" s="430"/>
      <c r="CA134" s="436"/>
      <c r="CB134" s="428"/>
      <c r="CC134" s="429"/>
      <c r="CD134" s="430"/>
      <c r="CE134" s="436"/>
      <c r="CF134" s="428"/>
      <c r="CG134" s="429"/>
      <c r="CH134" s="430"/>
      <c r="CI134" s="436"/>
      <c r="CJ134" s="378"/>
      <c r="CK134" s="438"/>
      <c r="CL134" s="439"/>
      <c r="CM134" s="440"/>
      <c r="CN134" s="378"/>
      <c r="CO134" s="438"/>
      <c r="CP134" s="439"/>
      <c r="CQ134" s="440"/>
      <c r="CR134" s="378"/>
      <c r="CS134" s="438"/>
      <c r="CT134" s="439"/>
      <c r="CU134" s="440"/>
      <c r="CV134" s="378"/>
      <c r="CW134" s="438"/>
      <c r="CX134" s="439"/>
      <c r="CY134" s="440"/>
      <c r="CZ134" s="378"/>
      <c r="DA134" s="438"/>
      <c r="DB134" s="439"/>
      <c r="DC134" s="440"/>
      <c r="DD134" s="378"/>
      <c r="DE134" s="438"/>
      <c r="DF134" s="439"/>
      <c r="DG134" s="440"/>
      <c r="DH134" s="378"/>
      <c r="DI134" s="438"/>
      <c r="DJ134" s="439"/>
      <c r="DK134" s="440"/>
      <c r="DL134" s="378"/>
      <c r="DM134" s="438"/>
      <c r="DN134" s="439"/>
      <c r="DO134" s="440"/>
      <c r="DP134" s="378"/>
      <c r="DQ134" s="438"/>
      <c r="DR134" s="439"/>
      <c r="DS134" s="440"/>
      <c r="DT134" s="378"/>
      <c r="DU134" s="438"/>
      <c r="DV134" s="439"/>
      <c r="DW134" s="440"/>
      <c r="DX134" s="378"/>
      <c r="DY134" s="438"/>
      <c r="DZ134" s="439"/>
      <c r="EA134" s="439"/>
      <c r="EB134" s="428"/>
      <c r="EC134" s="429"/>
      <c r="ED134" s="441"/>
      <c r="EE134" s="437"/>
      <c r="EF134" s="428"/>
      <c r="EG134" s="429"/>
      <c r="EH134" s="441"/>
      <c r="EI134" s="442"/>
      <c r="EJ134" s="428"/>
      <c r="EK134" s="429"/>
      <c r="EL134" s="443"/>
      <c r="EM134" s="437"/>
      <c r="EN134" s="428"/>
      <c r="EO134" s="429"/>
      <c r="EP134" s="441"/>
      <c r="EQ134" s="437"/>
      <c r="ER134" s="428"/>
      <c r="ES134" s="429"/>
      <c r="ET134" s="441"/>
      <c r="EU134" s="437"/>
      <c r="EV134" s="428"/>
      <c r="EW134" s="429"/>
      <c r="EX134" s="441"/>
      <c r="EY134" s="437"/>
    </row>
    <row r="135" spans="1:156" ht="13.8" thickBot="1">
      <c r="A135" s="47"/>
      <c r="B135" s="99">
        <v>10049</v>
      </c>
      <c r="C135" s="50">
        <v>100497</v>
      </c>
      <c r="D135" s="590"/>
      <c r="E135" s="49" t="s">
        <v>291</v>
      </c>
      <c r="F135" s="51">
        <v>43067</v>
      </c>
      <c r="H135" s="641">
        <f t="shared" si="22"/>
        <v>1.23</v>
      </c>
      <c r="I135" s="642">
        <f t="shared" si="23"/>
        <v>55</v>
      </c>
      <c r="J135" s="643">
        <f t="shared" si="24"/>
        <v>43225</v>
      </c>
      <c r="K135" s="699">
        <f t="shared" si="27"/>
        <v>0.94027777777777777</v>
      </c>
      <c r="L135" s="646">
        <v>1.1499999999999999</v>
      </c>
      <c r="M135" s="652">
        <v>47</v>
      </c>
      <c r="N135" s="700">
        <v>44321</v>
      </c>
      <c r="O135" s="701">
        <v>0.6069444444444444</v>
      </c>
      <c r="P135" s="646">
        <v>0.86</v>
      </c>
      <c r="Q135" s="652">
        <v>25</v>
      </c>
      <c r="R135" s="700">
        <v>43952</v>
      </c>
      <c r="S135" s="701">
        <v>0.73749999999999993</v>
      </c>
      <c r="T135" s="625">
        <v>0.95</v>
      </c>
      <c r="U135" s="603">
        <v>31</v>
      </c>
      <c r="V135" s="604">
        <v>43598</v>
      </c>
      <c r="W135" s="613">
        <v>7.3611111111111113E-2</v>
      </c>
      <c r="X135" s="620">
        <v>1.23</v>
      </c>
      <c r="Y135" s="621">
        <v>55</v>
      </c>
      <c r="Z135" s="622">
        <v>43225</v>
      </c>
      <c r="AA135" s="623">
        <v>0.94027777777777777</v>
      </c>
      <c r="AE135" s="477"/>
      <c r="AJ135" s="479"/>
      <c r="AM135" s="477"/>
      <c r="AR135" s="480"/>
      <c r="AS135" s="473"/>
      <c r="AT135" s="473"/>
      <c r="AU135" s="481"/>
      <c r="AV135" s="482"/>
      <c r="AW135" s="483"/>
      <c r="AX135" s="484"/>
      <c r="AY135" s="485"/>
      <c r="AZ135" s="482"/>
      <c r="BA135" s="483"/>
      <c r="BB135" s="484"/>
      <c r="BC135" s="485"/>
      <c r="BD135" s="482"/>
      <c r="BE135" s="483"/>
      <c r="BF135" s="484"/>
      <c r="BG135" s="485"/>
      <c r="BH135" s="482"/>
      <c r="BI135" s="483"/>
      <c r="BJ135" s="484"/>
      <c r="BK135" s="486"/>
      <c r="BL135" s="482"/>
      <c r="BM135" s="483"/>
      <c r="BN135" s="484"/>
      <c r="BO135" s="486"/>
      <c r="BP135" s="482"/>
      <c r="BQ135" s="483"/>
      <c r="BR135" s="484"/>
      <c r="BS135" s="486"/>
      <c r="BT135" s="482"/>
      <c r="BU135" s="483"/>
      <c r="BV135" s="484"/>
      <c r="BW135" s="486"/>
      <c r="BX135" s="482"/>
      <c r="BY135" s="483"/>
      <c r="BZ135" s="487"/>
      <c r="CA135" s="486"/>
      <c r="CB135" s="482"/>
      <c r="CC135" s="483"/>
      <c r="CD135" s="487"/>
      <c r="CE135" s="486"/>
      <c r="CF135" s="482"/>
      <c r="CG135" s="483"/>
      <c r="CH135" s="487"/>
      <c r="CI135" s="486"/>
      <c r="CJ135" s="482"/>
      <c r="CK135" s="483"/>
      <c r="CL135" s="487"/>
      <c r="CM135" s="486"/>
      <c r="CN135" s="482"/>
      <c r="CO135" s="483"/>
      <c r="CP135" s="487"/>
      <c r="CQ135" s="486"/>
      <c r="CR135" s="482"/>
      <c r="CS135" s="483"/>
      <c r="CT135" s="487"/>
      <c r="CU135" s="486"/>
      <c r="CV135" s="482"/>
      <c r="CW135" s="483"/>
      <c r="CX135" s="487"/>
      <c r="CY135" s="486"/>
      <c r="CZ135" s="482"/>
      <c r="DA135" s="483"/>
      <c r="DB135" s="487"/>
      <c r="DC135" s="486"/>
      <c r="DD135" s="482"/>
      <c r="DE135" s="483"/>
      <c r="DF135" s="487"/>
      <c r="DG135" s="486"/>
      <c r="DH135" s="482"/>
      <c r="DI135" s="483"/>
      <c r="DJ135" s="487"/>
      <c r="DK135" s="486"/>
      <c r="DL135" s="482"/>
      <c r="DM135" s="483"/>
      <c r="DN135" s="487"/>
      <c r="DO135" s="486"/>
      <c r="DP135" s="482"/>
      <c r="DQ135" s="483"/>
      <c r="DR135" s="487"/>
      <c r="DS135" s="486"/>
      <c r="DT135" s="482"/>
      <c r="DU135" s="483"/>
      <c r="DV135" s="487"/>
      <c r="DW135" s="486"/>
      <c r="DX135" s="482"/>
      <c r="DY135" s="483"/>
      <c r="DZ135" s="487"/>
      <c r="EA135" s="486"/>
      <c r="EB135" s="482"/>
      <c r="EC135" s="483"/>
      <c r="ED135" s="487"/>
      <c r="EE135" s="488"/>
      <c r="EF135" s="482"/>
      <c r="EG135" s="483"/>
      <c r="EH135" s="487"/>
      <c r="EI135" s="487"/>
      <c r="EJ135" s="482"/>
      <c r="EK135" s="483"/>
      <c r="EL135" s="489"/>
      <c r="EM135" s="486"/>
      <c r="EN135" s="482"/>
      <c r="EO135" s="483"/>
      <c r="EP135" s="487"/>
      <c r="EQ135" s="486"/>
      <c r="ER135" s="482"/>
      <c r="ES135" s="483"/>
      <c r="ET135" s="487"/>
      <c r="EU135" s="486"/>
      <c r="EV135" s="482"/>
      <c r="EW135" s="483"/>
      <c r="EX135" s="487"/>
      <c r="EY135" s="486"/>
      <c r="EZ135" s="47"/>
    </row>
    <row r="136" spans="1:156">
      <c r="X136" s="479"/>
      <c r="AA136" s="477"/>
      <c r="AE136" s="477"/>
      <c r="AJ136" s="479"/>
      <c r="AM136" s="477"/>
      <c r="AR136" s="480"/>
      <c r="AS136" s="473"/>
      <c r="AT136" s="473"/>
      <c r="AU136" s="481"/>
      <c r="AV136" s="482"/>
      <c r="AW136" s="483"/>
      <c r="AX136" s="484"/>
      <c r="AY136" s="485"/>
      <c r="AZ136" s="482"/>
      <c r="BA136" s="483"/>
      <c r="BB136" s="484"/>
      <c r="BC136" s="485"/>
      <c r="BD136" s="482"/>
      <c r="BE136" s="483"/>
      <c r="BF136" s="484"/>
      <c r="BG136" s="485"/>
      <c r="BH136" s="482"/>
      <c r="BI136" s="483"/>
      <c r="BJ136" s="484"/>
      <c r="BK136" s="486"/>
      <c r="BL136" s="482"/>
      <c r="BM136" s="483"/>
      <c r="BN136" s="484"/>
      <c r="BO136" s="486"/>
      <c r="BP136" s="482"/>
      <c r="BQ136" s="483"/>
      <c r="BR136" s="484"/>
      <c r="BS136" s="486"/>
      <c r="BT136" s="482"/>
      <c r="BU136" s="483"/>
      <c r="BV136" s="484"/>
      <c r="BW136" s="486"/>
      <c r="BX136" s="482"/>
      <c r="BY136" s="483"/>
      <c r="BZ136" s="487"/>
      <c r="CA136" s="486"/>
      <c r="CB136" s="482"/>
      <c r="CC136" s="483"/>
      <c r="CD136" s="487"/>
      <c r="CE136" s="486"/>
      <c r="CF136" s="482"/>
      <c r="CG136" s="483"/>
      <c r="CH136" s="487"/>
      <c r="CI136" s="486"/>
      <c r="CJ136" s="482"/>
      <c r="CK136" s="483"/>
      <c r="CL136" s="487"/>
      <c r="CM136" s="486"/>
      <c r="CN136" s="482"/>
      <c r="CO136" s="483"/>
      <c r="CP136" s="487"/>
      <c r="CQ136" s="486"/>
      <c r="CR136" s="482"/>
      <c r="CS136" s="483"/>
      <c r="CT136" s="487"/>
      <c r="CU136" s="486"/>
      <c r="CV136" s="482"/>
      <c r="CW136" s="483"/>
      <c r="CX136" s="487"/>
      <c r="CY136" s="486"/>
      <c r="CZ136" s="482"/>
      <c r="DA136" s="483"/>
      <c r="DB136" s="487"/>
      <c r="DC136" s="486"/>
      <c r="DD136" s="482"/>
      <c r="DE136" s="483"/>
      <c r="DF136" s="487"/>
      <c r="DG136" s="486"/>
      <c r="DH136" s="482"/>
      <c r="DI136" s="483"/>
      <c r="DJ136" s="487"/>
      <c r="DK136" s="486"/>
      <c r="DL136" s="482"/>
      <c r="DM136" s="483"/>
      <c r="DN136" s="487"/>
      <c r="DO136" s="486"/>
      <c r="DP136" s="482"/>
      <c r="DQ136" s="483"/>
      <c r="DR136" s="487"/>
      <c r="DS136" s="486"/>
      <c r="DT136" s="482"/>
      <c r="DU136" s="483"/>
      <c r="DV136" s="487"/>
      <c r="DW136" s="486"/>
      <c r="DX136" s="482"/>
      <c r="DY136" s="483"/>
      <c r="DZ136" s="487"/>
      <c r="EA136" s="486"/>
      <c r="EB136" s="482"/>
      <c r="EC136" s="483"/>
      <c r="ED136" s="487"/>
      <c r="EE136" s="488"/>
      <c r="EF136" s="482"/>
      <c r="EG136" s="483"/>
      <c r="EH136" s="487"/>
      <c r="EI136" s="487"/>
      <c r="EJ136" s="482"/>
      <c r="EK136" s="483"/>
      <c r="EL136" s="489"/>
      <c r="EM136" s="486"/>
      <c r="EN136" s="482"/>
      <c r="EO136" s="483"/>
      <c r="EP136" s="487"/>
      <c r="EQ136" s="486"/>
      <c r="ER136" s="482"/>
      <c r="ES136" s="483"/>
      <c r="ET136" s="487"/>
      <c r="EU136" s="486"/>
      <c r="EV136" s="482"/>
      <c r="EW136" s="483"/>
      <c r="EX136" s="487"/>
      <c r="EY136" s="486"/>
      <c r="EZ136" s="47"/>
    </row>
    <row r="137" spans="1:156">
      <c r="X137" s="479"/>
      <c r="AA137" s="477"/>
      <c r="AE137" s="477"/>
      <c r="AJ137" s="479"/>
      <c r="AM137" s="477"/>
      <c r="AR137" s="480"/>
      <c r="AS137" s="473"/>
      <c r="AT137" s="473"/>
      <c r="AU137" s="481"/>
      <c r="AV137" s="482"/>
      <c r="AW137" s="483"/>
      <c r="AX137" s="484"/>
      <c r="AY137" s="485"/>
      <c r="AZ137" s="482"/>
      <c r="BA137" s="483"/>
      <c r="BB137" s="484"/>
      <c r="BC137" s="485"/>
      <c r="BD137" s="482"/>
      <c r="BE137" s="483"/>
      <c r="BF137" s="484"/>
      <c r="BG137" s="485"/>
      <c r="BH137" s="482"/>
      <c r="BI137" s="483"/>
      <c r="BJ137" s="484"/>
      <c r="BK137" s="486"/>
      <c r="BL137" s="482"/>
      <c r="BM137" s="483"/>
      <c r="BN137" s="484"/>
      <c r="BO137" s="486"/>
      <c r="BP137" s="482"/>
      <c r="BQ137" s="483"/>
      <c r="BR137" s="484"/>
      <c r="BS137" s="486"/>
      <c r="BT137" s="482"/>
      <c r="BU137" s="483"/>
      <c r="BV137" s="484"/>
      <c r="BW137" s="486"/>
      <c r="BX137" s="482"/>
      <c r="BY137" s="483"/>
      <c r="BZ137" s="487"/>
      <c r="CA137" s="486"/>
      <c r="CB137" s="482"/>
      <c r="CC137" s="483"/>
      <c r="CD137" s="487"/>
      <c r="CE137" s="486"/>
      <c r="CF137" s="482"/>
      <c r="CG137" s="483"/>
      <c r="CH137" s="487"/>
      <c r="CI137" s="486"/>
      <c r="CJ137" s="482"/>
      <c r="CK137" s="483"/>
      <c r="CL137" s="487"/>
      <c r="CM137" s="486"/>
      <c r="CN137" s="482"/>
      <c r="CO137" s="483"/>
      <c r="CP137" s="487"/>
      <c r="CQ137" s="486"/>
      <c r="CR137" s="482"/>
      <c r="CS137" s="483"/>
      <c r="CT137" s="487"/>
      <c r="CU137" s="486"/>
      <c r="CV137" s="482"/>
      <c r="CW137" s="483"/>
      <c r="CX137" s="487"/>
      <c r="CY137" s="486"/>
      <c r="CZ137" s="482"/>
      <c r="DA137" s="483"/>
      <c r="DB137" s="487"/>
      <c r="DC137" s="486"/>
      <c r="DD137" s="482"/>
      <c r="DE137" s="483"/>
      <c r="DF137" s="487"/>
      <c r="DG137" s="486"/>
      <c r="DH137" s="482"/>
      <c r="DI137" s="483"/>
      <c r="DJ137" s="487"/>
      <c r="DK137" s="486"/>
      <c r="DL137" s="482"/>
      <c r="DM137" s="483"/>
      <c r="DN137" s="487"/>
      <c r="DO137" s="486"/>
      <c r="DP137" s="482"/>
      <c r="DQ137" s="483"/>
      <c r="DR137" s="487"/>
      <c r="DS137" s="486"/>
      <c r="DT137" s="482"/>
      <c r="DU137" s="483"/>
      <c r="DV137" s="487"/>
      <c r="DW137" s="486"/>
      <c r="DX137" s="482"/>
      <c r="DY137" s="483"/>
      <c r="DZ137" s="487"/>
      <c r="EA137" s="486"/>
      <c r="EB137" s="482"/>
      <c r="EC137" s="483"/>
      <c r="ED137" s="487"/>
      <c r="EE137" s="488"/>
      <c r="EF137" s="482"/>
      <c r="EG137" s="483"/>
      <c r="EH137" s="487"/>
      <c r="EI137" s="487"/>
      <c r="EJ137" s="482"/>
      <c r="EK137" s="483"/>
      <c r="EL137" s="489"/>
      <c r="EM137" s="486"/>
      <c r="EN137" s="482"/>
      <c r="EO137" s="483"/>
      <c r="EP137" s="487"/>
      <c r="EQ137" s="486"/>
      <c r="ER137" s="482"/>
      <c r="ES137" s="483"/>
      <c r="ET137" s="487"/>
      <c r="EU137" s="486"/>
      <c r="EV137" s="482"/>
      <c r="EW137" s="483"/>
      <c r="EX137" s="487"/>
      <c r="EY137" s="486"/>
      <c r="EZ137" s="494"/>
    </row>
    <row r="138" spans="1:156">
      <c r="X138" s="479"/>
      <c r="AA138" s="477"/>
      <c r="AE138" s="477"/>
      <c r="AJ138" s="479"/>
      <c r="AM138" s="477"/>
      <c r="AR138" s="480"/>
      <c r="AS138" s="473"/>
      <c r="AT138" s="473"/>
      <c r="AU138" s="481"/>
      <c r="AV138" s="482"/>
      <c r="AW138" s="483"/>
      <c r="AX138" s="484"/>
      <c r="AY138" s="485"/>
      <c r="AZ138" s="482"/>
      <c r="BA138" s="483"/>
      <c r="BB138" s="484"/>
      <c r="BC138" s="485"/>
      <c r="BD138" s="482"/>
      <c r="BE138" s="483"/>
      <c r="BF138" s="484"/>
      <c r="BG138" s="485"/>
      <c r="BH138" s="482"/>
      <c r="BI138" s="483"/>
      <c r="BJ138" s="484"/>
      <c r="BK138" s="486"/>
      <c r="BL138" s="482"/>
      <c r="BM138" s="483"/>
      <c r="BN138" s="484"/>
      <c r="BO138" s="486"/>
      <c r="BP138" s="482"/>
      <c r="BQ138" s="483"/>
      <c r="BR138" s="484"/>
      <c r="BS138" s="486"/>
      <c r="BT138" s="482"/>
      <c r="BU138" s="483"/>
      <c r="BV138" s="484"/>
      <c r="BW138" s="486"/>
      <c r="BX138" s="482"/>
      <c r="BY138" s="483"/>
      <c r="BZ138" s="487"/>
      <c r="CA138" s="486"/>
      <c r="CB138" s="482"/>
      <c r="CC138" s="483"/>
      <c r="CD138" s="487"/>
      <c r="CE138" s="486"/>
      <c r="CF138" s="482"/>
      <c r="CG138" s="483"/>
      <c r="CH138" s="487"/>
      <c r="CI138" s="486"/>
      <c r="CJ138" s="482"/>
      <c r="CK138" s="483"/>
      <c r="CL138" s="487"/>
      <c r="CM138" s="486"/>
      <c r="CN138" s="482"/>
      <c r="CO138" s="483"/>
      <c r="CP138" s="487"/>
      <c r="CQ138" s="486"/>
      <c r="CR138" s="482"/>
      <c r="CS138" s="483"/>
      <c r="CT138" s="487"/>
      <c r="CU138" s="486"/>
      <c r="CV138" s="482"/>
      <c r="CW138" s="483"/>
      <c r="CX138" s="487"/>
      <c r="CY138" s="486"/>
      <c r="CZ138" s="482"/>
      <c r="DA138" s="483"/>
      <c r="DB138" s="487"/>
      <c r="DC138" s="486"/>
      <c r="DD138" s="482"/>
      <c r="DE138" s="483"/>
      <c r="DF138" s="487"/>
      <c r="DG138" s="486"/>
      <c r="DH138" s="482"/>
      <c r="DI138" s="483"/>
      <c r="DJ138" s="487"/>
      <c r="DK138" s="486"/>
      <c r="DL138" s="482"/>
      <c r="DM138" s="483"/>
      <c r="DN138" s="487"/>
      <c r="DO138" s="486"/>
      <c r="DP138" s="482"/>
      <c r="DQ138" s="483"/>
      <c r="DR138" s="487"/>
      <c r="DS138" s="486"/>
      <c r="DT138" s="482"/>
      <c r="DU138" s="483"/>
      <c r="DV138" s="487"/>
      <c r="DW138" s="486"/>
      <c r="DX138" s="482"/>
      <c r="DY138" s="483"/>
      <c r="DZ138" s="487"/>
      <c r="EA138" s="486"/>
      <c r="EB138" s="482"/>
      <c r="EC138" s="483"/>
      <c r="ED138" s="487"/>
      <c r="EE138" s="488"/>
      <c r="EF138" s="482"/>
      <c r="EG138" s="483"/>
      <c r="EH138" s="487"/>
      <c r="EI138" s="487"/>
      <c r="EJ138" s="482"/>
      <c r="EK138" s="483"/>
      <c r="EL138" s="489"/>
      <c r="EM138" s="486"/>
      <c r="EN138" s="482"/>
      <c r="EO138" s="483"/>
      <c r="EP138" s="487"/>
      <c r="EQ138" s="486"/>
      <c r="ER138" s="482"/>
      <c r="ES138" s="483"/>
      <c r="ET138" s="487"/>
      <c r="EU138" s="486"/>
      <c r="EV138" s="482"/>
      <c r="EW138" s="483"/>
      <c r="EX138" s="487"/>
      <c r="EY138" s="486"/>
      <c r="EZ138" s="47"/>
    </row>
    <row r="139" spans="1:156">
      <c r="X139" s="479"/>
      <c r="AA139" s="477"/>
      <c r="AE139" s="477"/>
      <c r="AJ139" s="479"/>
      <c r="AM139" s="477"/>
      <c r="AR139" s="480"/>
      <c r="AS139" s="473"/>
      <c r="AT139" s="473"/>
      <c r="AU139" s="481"/>
      <c r="AV139" s="482"/>
      <c r="AW139" s="483"/>
      <c r="AX139" s="484"/>
      <c r="AY139" s="485"/>
      <c r="AZ139" s="482"/>
      <c r="BA139" s="483"/>
      <c r="BB139" s="484"/>
      <c r="BC139" s="485"/>
      <c r="BD139" s="482"/>
      <c r="BE139" s="483"/>
      <c r="BF139" s="484"/>
      <c r="BG139" s="485"/>
      <c r="BH139" s="482"/>
      <c r="BI139" s="483"/>
      <c r="BJ139" s="484"/>
      <c r="BK139" s="486"/>
      <c r="BL139" s="482"/>
      <c r="BM139" s="483"/>
      <c r="BN139" s="484"/>
      <c r="BO139" s="486"/>
      <c r="BP139" s="482"/>
      <c r="BQ139" s="483"/>
      <c r="BR139" s="484"/>
      <c r="BS139" s="486"/>
      <c r="BT139" s="482"/>
      <c r="BU139" s="483"/>
      <c r="BV139" s="484"/>
      <c r="BW139" s="486"/>
      <c r="BX139" s="482"/>
      <c r="BY139" s="483"/>
      <c r="BZ139" s="487"/>
      <c r="CA139" s="486"/>
      <c r="CB139" s="482"/>
      <c r="CC139" s="483"/>
      <c r="CD139" s="487"/>
      <c r="CE139" s="486"/>
      <c r="CF139" s="482"/>
      <c r="CG139" s="483"/>
      <c r="CH139" s="487"/>
      <c r="CI139" s="486"/>
      <c r="CJ139" s="482"/>
      <c r="CK139" s="483"/>
      <c r="CL139" s="487"/>
      <c r="CM139" s="486"/>
      <c r="CN139" s="482"/>
      <c r="CO139" s="483"/>
      <c r="CP139" s="487"/>
      <c r="CQ139" s="486"/>
      <c r="CR139" s="482"/>
      <c r="CS139" s="483"/>
      <c r="CT139" s="487"/>
      <c r="CU139" s="486"/>
      <c r="CV139" s="482"/>
      <c r="CW139" s="483"/>
      <c r="CX139" s="487"/>
      <c r="CY139" s="486"/>
      <c r="CZ139" s="482"/>
      <c r="DA139" s="483"/>
      <c r="DB139" s="487"/>
      <c r="DC139" s="486"/>
      <c r="DD139" s="482"/>
      <c r="DE139" s="483"/>
      <c r="DF139" s="487"/>
      <c r="DG139" s="486"/>
      <c r="DH139" s="482"/>
      <c r="DI139" s="483"/>
      <c r="DJ139" s="487"/>
      <c r="DK139" s="486"/>
      <c r="DL139" s="482"/>
      <c r="DM139" s="483"/>
      <c r="DN139" s="487"/>
      <c r="DO139" s="486"/>
      <c r="DP139" s="482"/>
      <c r="DQ139" s="483"/>
      <c r="DR139" s="487"/>
      <c r="DS139" s="486"/>
      <c r="DT139" s="482"/>
      <c r="DU139" s="483"/>
      <c r="DV139" s="487"/>
      <c r="DW139" s="486"/>
      <c r="DX139" s="482"/>
      <c r="DY139" s="483"/>
      <c r="DZ139" s="487"/>
      <c r="EA139" s="486"/>
      <c r="EB139" s="482"/>
      <c r="EC139" s="483"/>
      <c r="ED139" s="487"/>
      <c r="EE139" s="488"/>
      <c r="EF139" s="482"/>
      <c r="EG139" s="483"/>
      <c r="EH139" s="487"/>
      <c r="EI139" s="487"/>
      <c r="EJ139" s="482"/>
      <c r="EK139" s="483"/>
      <c r="EL139" s="489"/>
      <c r="EM139" s="486"/>
      <c r="EN139" s="482"/>
      <c r="EO139" s="483"/>
      <c r="EP139" s="487"/>
      <c r="EQ139" s="486"/>
      <c r="ER139" s="482"/>
      <c r="ES139" s="483"/>
      <c r="ET139" s="487"/>
      <c r="EU139" s="486"/>
      <c r="EV139" s="482"/>
      <c r="EW139" s="483"/>
      <c r="EX139" s="487"/>
      <c r="EY139" s="486"/>
      <c r="EZ139" s="47"/>
    </row>
    <row r="140" spans="1:156">
      <c r="X140" s="479"/>
      <c r="AA140" s="477"/>
      <c r="AE140" s="477"/>
      <c r="AJ140" s="479"/>
      <c r="AM140" s="477"/>
      <c r="AR140" s="480"/>
      <c r="AS140" s="473"/>
      <c r="AT140" s="473"/>
      <c r="AU140" s="481"/>
      <c r="AV140" s="482"/>
      <c r="AW140" s="483"/>
      <c r="AX140" s="484"/>
      <c r="AY140" s="485"/>
      <c r="AZ140" s="482"/>
      <c r="BA140" s="483"/>
      <c r="BB140" s="484"/>
      <c r="BC140" s="485"/>
      <c r="BD140" s="482"/>
      <c r="BE140" s="483"/>
      <c r="BF140" s="484"/>
      <c r="BG140" s="485"/>
      <c r="BH140" s="482"/>
      <c r="BI140" s="483"/>
      <c r="BJ140" s="484"/>
      <c r="BK140" s="486"/>
      <c r="BL140" s="482"/>
      <c r="BM140" s="483"/>
      <c r="BN140" s="484"/>
      <c r="BO140" s="486"/>
      <c r="BP140" s="482"/>
      <c r="BQ140" s="483"/>
      <c r="BR140" s="484"/>
      <c r="BS140" s="486"/>
      <c r="BT140" s="482"/>
      <c r="BU140" s="483"/>
      <c r="BV140" s="484"/>
      <c r="BW140" s="486"/>
      <c r="BX140" s="482"/>
      <c r="BY140" s="483"/>
      <c r="BZ140" s="487"/>
      <c r="CA140" s="486"/>
      <c r="CB140" s="482"/>
      <c r="CC140" s="483"/>
      <c r="CD140" s="487"/>
      <c r="CE140" s="486"/>
      <c r="CF140" s="482"/>
      <c r="CG140" s="483"/>
      <c r="CH140" s="487"/>
      <c r="CI140" s="486"/>
      <c r="CJ140" s="482"/>
      <c r="CK140" s="483"/>
      <c r="CL140" s="487"/>
      <c r="CM140" s="486"/>
      <c r="CN140" s="482"/>
      <c r="CO140" s="483"/>
      <c r="CP140" s="487"/>
      <c r="CQ140" s="486"/>
      <c r="CR140" s="482"/>
      <c r="CS140" s="483"/>
      <c r="CT140" s="487"/>
      <c r="CU140" s="486"/>
      <c r="CV140" s="482"/>
      <c r="CW140" s="483"/>
      <c r="CX140" s="487"/>
      <c r="CY140" s="486"/>
      <c r="CZ140" s="482"/>
      <c r="DA140" s="483"/>
      <c r="DB140" s="487"/>
      <c r="DC140" s="486"/>
      <c r="DD140" s="482"/>
      <c r="DE140" s="483"/>
      <c r="DF140" s="487"/>
      <c r="DG140" s="486"/>
      <c r="DH140" s="482"/>
      <c r="DI140" s="483"/>
      <c r="DJ140" s="487"/>
      <c r="DK140" s="486"/>
      <c r="DL140" s="482"/>
      <c r="DM140" s="483"/>
      <c r="DN140" s="487"/>
      <c r="DO140" s="486"/>
      <c r="DP140" s="482"/>
      <c r="DQ140" s="483"/>
      <c r="DR140" s="487"/>
      <c r="DS140" s="486"/>
      <c r="DT140" s="482"/>
      <c r="DU140" s="483"/>
      <c r="DV140" s="487"/>
      <c r="DW140" s="486"/>
      <c r="DX140" s="482"/>
      <c r="DY140" s="483"/>
      <c r="DZ140" s="487"/>
      <c r="EA140" s="486"/>
      <c r="EB140" s="482"/>
      <c r="EC140" s="483"/>
      <c r="ED140" s="487"/>
      <c r="EE140" s="488"/>
      <c r="EF140" s="482"/>
      <c r="EG140" s="483"/>
      <c r="EH140" s="487"/>
      <c r="EI140" s="487"/>
      <c r="EJ140" s="482"/>
      <c r="EK140" s="483"/>
      <c r="EL140" s="489"/>
      <c r="EM140" s="486"/>
      <c r="EN140" s="482"/>
      <c r="EO140" s="483"/>
      <c r="EP140" s="487"/>
      <c r="EQ140" s="486"/>
      <c r="ER140" s="482"/>
      <c r="ES140" s="483"/>
      <c r="ET140" s="487"/>
      <c r="EU140" s="486"/>
      <c r="EV140" s="482"/>
      <c r="EW140" s="483"/>
      <c r="EX140" s="487"/>
      <c r="EY140" s="486"/>
      <c r="EZ140" s="47"/>
    </row>
    <row r="141" spans="1:156">
      <c r="X141" s="479"/>
      <c r="AA141" s="477"/>
      <c r="AE141" s="477"/>
      <c r="AJ141" s="479"/>
      <c r="AM141" s="477"/>
      <c r="AR141" s="480"/>
      <c r="AS141" s="473"/>
      <c r="AT141" s="473"/>
      <c r="AU141" s="481"/>
      <c r="AV141" s="482"/>
      <c r="AW141" s="483"/>
      <c r="AX141" s="484"/>
      <c r="AY141" s="485"/>
      <c r="AZ141" s="482"/>
      <c r="BA141" s="483"/>
      <c r="BB141" s="484"/>
      <c r="BC141" s="485"/>
      <c r="BD141" s="482"/>
      <c r="BE141" s="483"/>
      <c r="BF141" s="484"/>
      <c r="BG141" s="485"/>
      <c r="BH141" s="482"/>
      <c r="BI141" s="483"/>
      <c r="BJ141" s="484"/>
      <c r="BK141" s="486"/>
      <c r="BL141" s="482"/>
      <c r="BM141" s="483"/>
      <c r="BN141" s="484"/>
      <c r="BO141" s="486"/>
      <c r="BP141" s="482"/>
      <c r="BQ141" s="483"/>
      <c r="BR141" s="484"/>
      <c r="BS141" s="486"/>
      <c r="BT141" s="482"/>
      <c r="BU141" s="483"/>
      <c r="BV141" s="484"/>
      <c r="BW141" s="486"/>
      <c r="BX141" s="482"/>
      <c r="BY141" s="483"/>
      <c r="BZ141" s="487"/>
      <c r="CA141" s="486"/>
      <c r="CB141" s="482"/>
      <c r="CC141" s="483"/>
      <c r="CD141" s="487"/>
      <c r="CE141" s="486"/>
      <c r="CF141" s="482"/>
      <c r="CG141" s="483"/>
      <c r="CH141" s="487"/>
      <c r="CI141" s="486"/>
      <c r="CJ141" s="482"/>
      <c r="CK141" s="483"/>
      <c r="CL141" s="487"/>
      <c r="CM141" s="486"/>
      <c r="CN141" s="482"/>
      <c r="CO141" s="483"/>
      <c r="CP141" s="487"/>
      <c r="CQ141" s="486"/>
      <c r="CR141" s="482"/>
      <c r="CS141" s="483"/>
      <c r="CT141" s="487"/>
      <c r="CU141" s="486"/>
      <c r="CV141" s="482"/>
      <c r="CW141" s="483"/>
      <c r="CX141" s="487"/>
      <c r="CY141" s="486"/>
      <c r="CZ141" s="482"/>
      <c r="DA141" s="483"/>
      <c r="DB141" s="487"/>
      <c r="DC141" s="486"/>
      <c r="DD141" s="482"/>
      <c r="DE141" s="483"/>
      <c r="DF141" s="487"/>
      <c r="DG141" s="486"/>
      <c r="DH141" s="482"/>
      <c r="DI141" s="483"/>
      <c r="DJ141" s="487"/>
      <c r="DK141" s="486"/>
      <c r="DL141" s="482"/>
      <c r="DM141" s="483"/>
      <c r="DN141" s="487"/>
      <c r="DO141" s="486"/>
      <c r="DP141" s="482"/>
      <c r="DQ141" s="483"/>
      <c r="DR141" s="487"/>
      <c r="DS141" s="486"/>
      <c r="DT141" s="482"/>
      <c r="DU141" s="483"/>
      <c r="DV141" s="487"/>
      <c r="DW141" s="486"/>
      <c r="DX141" s="482"/>
      <c r="DY141" s="483"/>
      <c r="DZ141" s="487"/>
      <c r="EA141" s="486"/>
      <c r="EB141" s="482"/>
      <c r="EC141" s="483"/>
      <c r="ED141" s="487"/>
      <c r="EE141" s="488"/>
      <c r="EF141" s="482"/>
      <c r="EG141" s="483"/>
      <c r="EH141" s="487"/>
      <c r="EI141" s="487"/>
      <c r="EJ141" s="482"/>
      <c r="EK141" s="483"/>
      <c r="EL141" s="489"/>
      <c r="EM141" s="486"/>
      <c r="EN141" s="482"/>
      <c r="EO141" s="483"/>
      <c r="EP141" s="487"/>
      <c r="EQ141" s="486"/>
      <c r="ER141" s="482"/>
      <c r="ES141" s="483"/>
      <c r="ET141" s="487"/>
      <c r="EU141" s="486"/>
      <c r="EV141" s="482"/>
      <c r="EW141" s="483"/>
      <c r="EX141" s="487"/>
      <c r="EY141" s="486"/>
      <c r="EZ141" s="47"/>
    </row>
    <row r="142" spans="1:156">
      <c r="X142" s="479"/>
      <c r="AA142" s="477"/>
      <c r="AE142" s="477"/>
      <c r="AJ142" s="479"/>
      <c r="AM142" s="477"/>
      <c r="AR142" s="480"/>
      <c r="AS142" s="473"/>
      <c r="AT142" s="473"/>
      <c r="AU142" s="481"/>
      <c r="AV142" s="482"/>
      <c r="AW142" s="483"/>
      <c r="AX142" s="484"/>
      <c r="AY142" s="485"/>
      <c r="AZ142" s="482"/>
      <c r="BA142" s="483"/>
      <c r="BB142" s="484"/>
      <c r="BC142" s="485"/>
      <c r="BD142" s="482"/>
      <c r="BE142" s="483"/>
      <c r="BF142" s="484"/>
      <c r="BG142" s="485"/>
      <c r="BH142" s="482"/>
      <c r="BI142" s="483"/>
      <c r="BJ142" s="484"/>
      <c r="BK142" s="486"/>
      <c r="BL142" s="482"/>
      <c r="BM142" s="483"/>
      <c r="BN142" s="484"/>
      <c r="BO142" s="486"/>
      <c r="BP142" s="482"/>
      <c r="BQ142" s="483"/>
      <c r="BR142" s="484"/>
      <c r="BS142" s="486"/>
      <c r="BT142" s="482"/>
      <c r="BU142" s="483"/>
      <c r="BV142" s="484"/>
      <c r="BW142" s="486"/>
      <c r="BX142" s="482"/>
      <c r="BY142" s="483"/>
      <c r="BZ142" s="487"/>
      <c r="CA142" s="486"/>
      <c r="CB142" s="482"/>
      <c r="CC142" s="483"/>
      <c r="CD142" s="487"/>
      <c r="CE142" s="486"/>
      <c r="CF142" s="482"/>
      <c r="CG142" s="483"/>
      <c r="CH142" s="487"/>
      <c r="CI142" s="486"/>
      <c r="CJ142" s="482"/>
      <c r="CK142" s="483"/>
      <c r="CL142" s="487"/>
      <c r="CM142" s="486"/>
      <c r="CN142" s="482"/>
      <c r="CO142" s="483"/>
      <c r="CP142" s="487"/>
      <c r="CQ142" s="486"/>
      <c r="CR142" s="482"/>
      <c r="CS142" s="483"/>
      <c r="CT142" s="487"/>
      <c r="CU142" s="486"/>
      <c r="CV142" s="482"/>
      <c r="CW142" s="483"/>
      <c r="CX142" s="487"/>
      <c r="CY142" s="486"/>
      <c r="CZ142" s="482"/>
      <c r="DA142" s="483"/>
      <c r="DB142" s="487"/>
      <c r="DC142" s="486"/>
      <c r="DD142" s="482"/>
      <c r="DE142" s="483"/>
      <c r="DF142" s="487"/>
      <c r="DG142" s="486"/>
      <c r="DH142" s="482"/>
      <c r="DI142" s="483"/>
      <c r="DJ142" s="487"/>
      <c r="DK142" s="486"/>
      <c r="DL142" s="482"/>
      <c r="DM142" s="483"/>
      <c r="DN142" s="487"/>
      <c r="DO142" s="486"/>
      <c r="DP142" s="482"/>
      <c r="DQ142" s="483"/>
      <c r="DR142" s="487"/>
      <c r="DS142" s="486"/>
      <c r="DT142" s="482"/>
      <c r="DU142" s="483"/>
      <c r="DV142" s="487"/>
      <c r="DW142" s="486"/>
      <c r="DX142" s="482"/>
      <c r="DY142" s="483"/>
      <c r="DZ142" s="487"/>
      <c r="EA142" s="486"/>
      <c r="EB142" s="482"/>
      <c r="EC142" s="483"/>
      <c r="ED142" s="487"/>
      <c r="EE142" s="488"/>
      <c r="EF142" s="482"/>
      <c r="EG142" s="483"/>
      <c r="EH142" s="487"/>
      <c r="EI142" s="487"/>
      <c r="EJ142" s="482"/>
      <c r="EK142" s="483"/>
      <c r="EL142" s="489"/>
      <c r="EM142" s="486"/>
      <c r="EN142" s="482"/>
      <c r="EO142" s="483"/>
      <c r="EP142" s="487"/>
      <c r="EQ142" s="486"/>
      <c r="ER142" s="482"/>
      <c r="ES142" s="483"/>
      <c r="ET142" s="487"/>
      <c r="EU142" s="486"/>
      <c r="EV142" s="482"/>
      <c r="EW142" s="483"/>
      <c r="EX142" s="487"/>
      <c r="EY142" s="486"/>
      <c r="EZ142" s="47"/>
    </row>
    <row r="143" spans="1:156" ht="14.4">
      <c r="X143" s="479"/>
      <c r="AA143" s="477"/>
      <c r="AE143" s="477"/>
      <c r="AJ143" s="479"/>
      <c r="AM143" s="477"/>
      <c r="AR143" s="500"/>
      <c r="AS143" s="501"/>
      <c r="AT143" s="502"/>
      <c r="AU143" s="503"/>
      <c r="AV143" s="482"/>
      <c r="AW143" s="483"/>
      <c r="AX143" s="484"/>
      <c r="AY143" s="485"/>
      <c r="AZ143" s="482"/>
      <c r="BA143" s="483"/>
      <c r="BB143" s="484"/>
      <c r="BC143" s="485"/>
      <c r="BD143" s="482"/>
      <c r="BE143" s="483"/>
      <c r="BF143" s="484"/>
      <c r="BG143" s="485"/>
      <c r="BH143" s="482"/>
      <c r="BI143" s="483"/>
      <c r="BJ143" s="484"/>
      <c r="BK143" s="486"/>
      <c r="BL143" s="482"/>
      <c r="BM143" s="483"/>
      <c r="BN143" s="484"/>
      <c r="BO143" s="486"/>
      <c r="BP143" s="482"/>
      <c r="BQ143" s="483"/>
      <c r="BR143" s="484"/>
      <c r="BS143" s="486"/>
      <c r="BT143" s="482"/>
      <c r="BU143" s="483"/>
      <c r="BV143" s="484"/>
      <c r="BW143" s="486"/>
      <c r="BX143" s="482"/>
      <c r="BY143" s="483"/>
      <c r="BZ143" s="487"/>
      <c r="CA143" s="486"/>
      <c r="CB143" s="482"/>
      <c r="CC143" s="483"/>
      <c r="CD143" s="487"/>
      <c r="CE143" s="486"/>
      <c r="CF143" s="482"/>
      <c r="CG143" s="483"/>
      <c r="CH143" s="487"/>
      <c r="CI143" s="486"/>
      <c r="CJ143" s="482"/>
      <c r="CK143" s="483"/>
      <c r="CL143" s="487"/>
      <c r="CM143" s="486"/>
      <c r="CN143" s="482"/>
      <c r="CO143" s="483"/>
      <c r="CP143" s="487"/>
      <c r="CQ143" s="486"/>
      <c r="CR143" s="482"/>
      <c r="CS143" s="483"/>
      <c r="CT143" s="487"/>
      <c r="CU143" s="486"/>
      <c r="CV143" s="482"/>
      <c r="CW143" s="483"/>
      <c r="CX143" s="487"/>
      <c r="CY143" s="486"/>
      <c r="CZ143" s="482"/>
      <c r="DA143" s="483"/>
      <c r="DB143" s="487"/>
      <c r="DC143" s="486"/>
      <c r="DD143" s="482"/>
      <c r="DE143" s="483"/>
      <c r="DF143" s="487"/>
      <c r="DG143" s="486"/>
      <c r="DH143" s="482"/>
      <c r="DI143" s="483"/>
      <c r="DJ143" s="487"/>
      <c r="DK143" s="486"/>
      <c r="DL143" s="482"/>
      <c r="DM143" s="483"/>
      <c r="DN143" s="487"/>
      <c r="DO143" s="486"/>
      <c r="DP143" s="482"/>
      <c r="DQ143" s="483"/>
      <c r="DR143" s="487"/>
      <c r="DS143" s="486"/>
      <c r="DT143" s="482"/>
      <c r="DU143" s="483"/>
      <c r="DV143" s="487"/>
      <c r="DW143" s="486"/>
      <c r="DX143" s="482"/>
      <c r="DY143" s="483"/>
      <c r="DZ143" s="487"/>
      <c r="EA143" s="486"/>
      <c r="EB143" s="482"/>
      <c r="EC143" s="483"/>
      <c r="ED143" s="487"/>
      <c r="EE143" s="488"/>
      <c r="EF143" s="482"/>
      <c r="EG143" s="483"/>
      <c r="EH143" s="487"/>
      <c r="EI143" s="487"/>
      <c r="EJ143" s="482"/>
      <c r="EK143" s="483"/>
      <c r="EL143" s="489"/>
      <c r="EM143" s="486"/>
      <c r="EN143" s="482"/>
      <c r="EO143" s="483"/>
      <c r="EP143" s="487"/>
      <c r="EQ143" s="486"/>
      <c r="ER143" s="482"/>
      <c r="ES143" s="483"/>
      <c r="ET143" s="487"/>
      <c r="EU143" s="486"/>
      <c r="EV143" s="482"/>
      <c r="EW143" s="483"/>
      <c r="EX143" s="487"/>
      <c r="EY143" s="486"/>
      <c r="EZ143" s="47"/>
    </row>
    <row r="144" spans="1:156" ht="14.4">
      <c r="B144" s="490"/>
      <c r="C144" s="491" t="s">
        <v>236</v>
      </c>
      <c r="D144" s="470"/>
      <c r="E144" s="471"/>
      <c r="F144" s="472"/>
      <c r="H144" s="474"/>
      <c r="X144" s="479"/>
      <c r="AA144" s="477"/>
      <c r="AE144" s="477"/>
      <c r="AJ144" s="479"/>
      <c r="AM144" s="477"/>
      <c r="AR144" s="500"/>
      <c r="AS144" s="501"/>
      <c r="AT144" s="502"/>
      <c r="AU144" s="503"/>
      <c r="AV144" s="482"/>
      <c r="AW144" s="483"/>
      <c r="AX144" s="484"/>
      <c r="AY144" s="485"/>
      <c r="AZ144" s="482"/>
      <c r="BA144" s="483"/>
      <c r="BB144" s="484"/>
      <c r="BC144" s="485"/>
      <c r="BD144" s="482"/>
      <c r="BE144" s="483"/>
      <c r="BF144" s="484"/>
      <c r="BG144" s="485"/>
      <c r="BH144" s="482"/>
      <c r="BI144" s="483"/>
      <c r="BJ144" s="484"/>
      <c r="BK144" s="486"/>
      <c r="BL144" s="482"/>
      <c r="BM144" s="483"/>
      <c r="BN144" s="484"/>
      <c r="BO144" s="486"/>
      <c r="BP144" s="482"/>
      <c r="BQ144" s="483"/>
      <c r="BR144" s="484"/>
      <c r="BS144" s="486"/>
      <c r="BT144" s="482"/>
      <c r="BU144" s="483"/>
      <c r="BV144" s="484"/>
      <c r="BW144" s="486"/>
      <c r="BX144" s="482"/>
      <c r="BY144" s="483"/>
      <c r="BZ144" s="487"/>
      <c r="CA144" s="486"/>
      <c r="CB144" s="482"/>
      <c r="CC144" s="483"/>
      <c r="CD144" s="487"/>
      <c r="CE144" s="486"/>
      <c r="CF144" s="482"/>
      <c r="CG144" s="483"/>
      <c r="CH144" s="487"/>
      <c r="CI144" s="486"/>
      <c r="CJ144" s="482"/>
      <c r="CK144" s="483"/>
      <c r="CL144" s="487"/>
      <c r="CM144" s="486"/>
      <c r="CN144" s="482"/>
      <c r="CO144" s="483"/>
      <c r="CP144" s="487"/>
      <c r="CQ144" s="486"/>
      <c r="CR144" s="482"/>
      <c r="CS144" s="483"/>
      <c r="CT144" s="487"/>
      <c r="CU144" s="486"/>
      <c r="CV144" s="482"/>
      <c r="CW144" s="483"/>
      <c r="CX144" s="487"/>
      <c r="CY144" s="486"/>
      <c r="CZ144" s="482"/>
      <c r="DA144" s="483"/>
      <c r="DB144" s="487"/>
      <c r="DC144" s="486"/>
      <c r="DD144" s="482"/>
      <c r="DE144" s="483"/>
      <c r="DF144" s="487"/>
      <c r="DG144" s="486"/>
      <c r="DH144" s="482"/>
      <c r="DI144" s="483"/>
      <c r="DJ144" s="487"/>
      <c r="DK144" s="486"/>
      <c r="DL144" s="482"/>
      <c r="DM144" s="483"/>
      <c r="DN144" s="487"/>
      <c r="DO144" s="486"/>
      <c r="DP144" s="482"/>
      <c r="DQ144" s="483"/>
      <c r="DR144" s="487"/>
      <c r="DS144" s="486"/>
      <c r="DT144" s="482"/>
      <c r="DU144" s="483"/>
      <c r="DV144" s="487"/>
      <c r="DW144" s="486"/>
      <c r="DX144" s="482"/>
      <c r="DY144" s="483"/>
      <c r="DZ144" s="487"/>
      <c r="EA144" s="486"/>
      <c r="EB144" s="482"/>
      <c r="EC144" s="483"/>
      <c r="ED144" s="487"/>
      <c r="EE144" s="488"/>
      <c r="EF144" s="482"/>
      <c r="EG144" s="483"/>
      <c r="EH144" s="487"/>
      <c r="EI144" s="487"/>
      <c r="EJ144" s="482"/>
      <c r="EK144" s="483"/>
      <c r="EL144" s="489"/>
      <c r="EM144" s="486"/>
      <c r="EN144" s="482"/>
      <c r="EO144" s="483"/>
      <c r="EP144" s="487"/>
      <c r="EQ144" s="486"/>
      <c r="ER144" s="482"/>
      <c r="ES144" s="483"/>
      <c r="ET144" s="487"/>
      <c r="EU144" s="486"/>
      <c r="EV144" s="482"/>
      <c r="EW144" s="483"/>
      <c r="EX144" s="487"/>
      <c r="EY144" s="486"/>
      <c r="EZ144" s="47"/>
    </row>
    <row r="145" spans="1:47" ht="14.4">
      <c r="B145" s="492"/>
      <c r="C145" s="493" t="s">
        <v>225</v>
      </c>
      <c r="D145" s="470"/>
      <c r="E145" s="471"/>
      <c r="F145" s="472"/>
      <c r="H145" s="474"/>
      <c r="X145" s="479"/>
      <c r="AA145" s="477"/>
      <c r="AR145" s="506"/>
      <c r="AS145" s="501"/>
      <c r="AT145" s="501"/>
      <c r="AU145" s="507"/>
    </row>
    <row r="146" spans="1:47" ht="14.4">
      <c r="B146" s="495"/>
      <c r="C146" s="493" t="s">
        <v>223</v>
      </c>
      <c r="D146" s="470"/>
      <c r="E146" s="471"/>
      <c r="F146" s="472"/>
      <c r="H146" s="474"/>
      <c r="AR146" s="506"/>
      <c r="AS146" s="501"/>
      <c r="AT146" s="501"/>
      <c r="AU146" s="507"/>
    </row>
    <row r="147" spans="1:47" ht="14.4">
      <c r="B147" s="496"/>
      <c r="C147" s="493" t="s">
        <v>224</v>
      </c>
      <c r="D147" s="470"/>
      <c r="E147" s="471"/>
      <c r="F147" s="472"/>
      <c r="H147" s="474"/>
      <c r="AR147" s="506"/>
      <c r="AS147" s="501"/>
      <c r="AT147" s="501"/>
      <c r="AU147" s="507"/>
    </row>
    <row r="148" spans="1:47" ht="14.4">
      <c r="B148" s="497"/>
      <c r="C148" s="493" t="s">
        <v>231</v>
      </c>
      <c r="D148" s="470"/>
      <c r="E148" s="471"/>
      <c r="F148" s="472"/>
      <c r="H148" s="474"/>
      <c r="AR148" s="506"/>
      <c r="AS148" s="501"/>
      <c r="AT148" s="501"/>
      <c r="AU148" s="507"/>
    </row>
    <row r="149" spans="1:47" ht="14.4">
      <c r="B149" s="47"/>
      <c r="C149" s="470"/>
      <c r="D149" s="470"/>
      <c r="E149" s="471"/>
      <c r="F149" s="472"/>
      <c r="H149" s="474"/>
      <c r="AR149" s="506"/>
      <c r="AS149" s="501"/>
      <c r="AT149" s="501"/>
      <c r="AU149" s="507"/>
    </row>
    <row r="150" spans="1:47" ht="14.4">
      <c r="B150" s="498"/>
      <c r="C150" s="628" t="s">
        <v>237</v>
      </c>
      <c r="D150" s="470"/>
      <c r="E150" s="471"/>
      <c r="F150" s="472"/>
      <c r="H150" s="474"/>
      <c r="AR150" s="506"/>
      <c r="AS150" s="501"/>
      <c r="AT150" s="501"/>
      <c r="AU150" s="507"/>
    </row>
    <row r="151" spans="1:47">
      <c r="B151" s="490"/>
      <c r="D151" s="470"/>
      <c r="E151" s="471"/>
      <c r="F151" s="472"/>
      <c r="H151" s="474"/>
      <c r="AR151" s="473"/>
      <c r="AS151" s="473"/>
      <c r="AT151" s="473"/>
      <c r="AU151" s="473"/>
    </row>
    <row r="152" spans="1:47">
      <c r="A152" s="47"/>
      <c r="B152" s="469"/>
      <c r="C152" s="470"/>
      <c r="D152" s="470"/>
      <c r="E152" s="471"/>
      <c r="F152" s="472"/>
      <c r="H152" s="474"/>
      <c r="AR152" s="473"/>
      <c r="AS152" s="473"/>
      <c r="AT152" s="473"/>
      <c r="AU152" s="473"/>
    </row>
    <row r="153" spans="1:47">
      <c r="A153" s="629" t="s">
        <v>295</v>
      </c>
      <c r="B153" s="469"/>
      <c r="D153" s="630" t="s">
        <v>296</v>
      </c>
      <c r="AR153" s="473"/>
      <c r="AS153" s="473"/>
      <c r="AT153" s="473"/>
      <c r="AU153" s="473"/>
    </row>
    <row r="154" spans="1:47">
      <c r="B154" s="469"/>
      <c r="D154" s="630" t="s">
        <v>297</v>
      </c>
      <c r="AR154" s="473"/>
      <c r="AS154" s="473"/>
      <c r="AT154" s="473"/>
      <c r="AU154" s="473"/>
    </row>
    <row r="155" spans="1:47">
      <c r="B155" s="469"/>
    </row>
    <row r="156" spans="1:47">
      <c r="B156" s="469"/>
    </row>
  </sheetData>
  <mergeCells count="44">
    <mergeCell ref="EN1:EQ1"/>
    <mergeCell ref="ER1:EU1"/>
    <mergeCell ref="EV1:EY1"/>
    <mergeCell ref="BL1:BO1"/>
    <mergeCell ref="BP1:BS1"/>
    <mergeCell ref="BT1:BW1"/>
    <mergeCell ref="BX1:CA1"/>
    <mergeCell ref="EB1:EE1"/>
    <mergeCell ref="EF1:EI1"/>
    <mergeCell ref="EJ1:EM1"/>
    <mergeCell ref="CZ1:DC1"/>
    <mergeCell ref="DD1:DG1"/>
    <mergeCell ref="DH1:DK1"/>
    <mergeCell ref="DT1:DW1"/>
    <mergeCell ref="DX1:EA1"/>
    <mergeCell ref="CR1:CU1"/>
    <mergeCell ref="AV1:AY1"/>
    <mergeCell ref="H1:K1"/>
    <mergeCell ref="DP1:DS1"/>
    <mergeCell ref="CB1:CE1"/>
    <mergeCell ref="CF1:CI1"/>
    <mergeCell ref="CJ1:CM1"/>
    <mergeCell ref="CN1:CQ1"/>
    <mergeCell ref="BH1:BK1"/>
    <mergeCell ref="AR1:AU1"/>
    <mergeCell ref="AN1:AQ1"/>
    <mergeCell ref="AJ1:AM1"/>
    <mergeCell ref="AF1:AI1"/>
    <mergeCell ref="AB1:AE1"/>
    <mergeCell ref="X1:AA1"/>
    <mergeCell ref="T1:W1"/>
    <mergeCell ref="P1:S1"/>
    <mergeCell ref="AZ13:BC13"/>
    <mergeCell ref="BD1:BG1"/>
    <mergeCell ref="AZ1:BC1"/>
    <mergeCell ref="DL1:DO1"/>
    <mergeCell ref="CV1:CY1"/>
    <mergeCell ref="L1:O1"/>
    <mergeCell ref="X24:AA24"/>
    <mergeCell ref="X33:AA33"/>
    <mergeCell ref="X34:AA34"/>
    <mergeCell ref="AB24:AE24"/>
    <mergeCell ref="AB33:AE33"/>
    <mergeCell ref="AB34:AE34"/>
  </mergeCells>
  <phoneticPr fontId="0" type="noConversion"/>
  <conditionalFormatting sqref="AV3 BD3 BH3 BL3 BP3 BT3 BX3 CB3 CF3 CJ3 CN3 CR3 CV3 CZ3 DD3 DH3 DL3 DP3 DT3 DX3 EB3 EF3 EJ3 EN3 ER3 EV3 AZ3:AZ4">
    <cfRule type="cellIs" dxfId="7" priority="8" operator="equal">
      <formula>$H3</formula>
    </cfRule>
  </conditionalFormatting>
  <conditionalFormatting sqref="BA3 BE3 BI3 BM3 BQ3 BU3 BY3 CC3 CG3 CK3 CO3 CS3 CW3 DA3 DE3 DI3 DM3 DQ3 DU3 DY3 EC3 EG3 EK3 EO3 ES3 EW3">
    <cfRule type="cellIs" dxfId="6" priority="5" operator="notEqual">
      <formula>$I3</formula>
    </cfRule>
    <cfRule type="cellIs" dxfId="5" priority="6" operator="equal">
      <formula>$I3</formula>
    </cfRule>
  </conditionalFormatting>
  <conditionalFormatting sqref="BB3 BF3 BJ3 BN3 BR3 BV3 BZ3 CD3 CH3 CL3 CP3 CT3 CX3 DB3 DF3 DJ3 DN3 DR3 DV3 DZ3 ED3 EH3 EL3 EP3 ET3 EX3">
    <cfRule type="cellIs" dxfId="4" priority="3" operator="notEqual">
      <formula>$J$3</formula>
    </cfRule>
    <cfRule type="cellIs" dxfId="3" priority="4" operator="equal">
      <formula>$J$3</formula>
    </cfRule>
  </conditionalFormatting>
  <conditionalFormatting sqref="BC3 BG3 BK3 BO3 BS3 BW3 CA3 CE3 CI3 CM3 CQ3 CU3 CY3 DC3 DG3 DK3 DO3 DS3 DW3 EA3 EE3 EI3 EM3 EQ3 EU3 EY3">
    <cfRule type="cellIs" dxfId="2" priority="1" operator="notEqual">
      <formula>$K$3</formula>
    </cfRule>
    <cfRule type="cellIs" dxfId="1" priority="2" operator="equal">
      <formula>$K$3</formula>
    </cfRule>
  </conditionalFormatting>
  <conditionalFormatting sqref="AV3 AZ3 BD3 BH3 BL3 BP3 BT3 BX3 CB3 CF3 CJ3 CN3 CR3 CV3 CZ3 DD3 DH3 DL3 DP3 DT3 DX3 EB3 EF3 EJ3 EN3 ER3 EV3">
    <cfRule type="cellIs" dxfId="0" priority="7" operator="notEqual">
      <formula>$H3</formula>
    </cfRule>
  </conditionalFormatting>
  <hyperlinks>
    <hyperlink ref="D153" r:id="rId1" xr:uid="{00000000-0004-0000-0000-000000000000}"/>
    <hyperlink ref="D154" r:id="rId2" xr:uid="{00000000-0004-0000-0000-000001000000}"/>
  </hyperlinks>
  <pageMargins left="0.75" right="0.75" top="0.5" bottom="0.5" header="0.5" footer="0.25"/>
  <pageSetup scale="80" fitToHeight="2" orientation="portrait" cellComments="atEnd" r:id="rId3"/>
  <headerFooter alignWithMargins="0">
    <oddFooter>&amp;L&amp;P of &amp;N</oddFooter>
  </headerFooter>
  <colBreaks count="6" manualBreakCount="6">
    <brk id="79" max="86" man="1"/>
    <brk id="87" max="1048575" man="1"/>
    <brk id="99" max="1048575" man="1"/>
    <brk id="111" max="1048575" man="1"/>
    <brk id="123" max="1048575" man="1"/>
    <brk id="135" max="1048575" man="1"/>
  </colBreak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10D08FA4C294EAB0A264398C3B20E" ma:contentTypeVersion="13" ma:contentTypeDescription="Create a new document." ma:contentTypeScope="" ma:versionID="4c704ace23514407246983c5725e3b56">
  <xsd:schema xmlns:xsd="http://www.w3.org/2001/XMLSchema" xmlns:xs="http://www.w3.org/2001/XMLSchema" xmlns:p="http://schemas.microsoft.com/office/2006/metadata/properties" xmlns:ns2="504240f3-0362-4bbc-a4ac-698f3467da64" xmlns:ns3="6c6e4dbf-6837-4cbc-877e-072f66eaa8c7" targetNamespace="http://schemas.microsoft.com/office/2006/metadata/properties" ma:root="true" ma:fieldsID="e3a1934a23ab1dc3796a88d74247ffe0" ns2:_="" ns3:_="">
    <xsd:import namespace="504240f3-0362-4bbc-a4ac-698f3467da64"/>
    <xsd:import namespace="6c6e4dbf-6837-4cbc-877e-072f66eaa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240f3-0362-4bbc-a4ac-698f3467d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e4dbf-6837-4cbc-877e-072f66eaa8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c6e4dbf-6837-4cbc-877e-072f66eaa8c7">
      <UserInfo>
        <DisplayName>Kevin Stewart</DisplayName>
        <AccountId>49</AccountId>
        <AccountType/>
      </UserInfo>
      <UserInfo>
        <DisplayName>Markus Ritsch</DisplayName>
        <AccountId>22</AccountId>
        <AccountType/>
      </UserInfo>
      <UserInfo>
        <DisplayName>Blair Hanna</DisplayName>
        <AccountId>17</AccountId>
        <AccountType/>
      </UserInfo>
      <UserInfo>
        <DisplayName>Jason  Stawski</DisplayName>
        <AccountId>50</AccountId>
        <AccountType/>
      </UserInfo>
      <UserInfo>
        <DisplayName>Kate Malers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8BFE42-4F9A-46A1-A4D6-34497E29AF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E3DEBB-5C06-44B7-B195-739C8128D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4240f3-0362-4bbc-a4ac-698f3467da64"/>
    <ds:schemaRef ds:uri="6c6e4dbf-6837-4cbc-877e-072f66eaa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0183D-0C4E-4B33-86D7-196138F18990}">
  <ds:schemaRefs>
    <ds:schemaRef ds:uri="6c6e4dbf-6837-4cbc-877e-072f66eaa8c7"/>
    <ds:schemaRef ds:uri="http://purl.org/dc/terms/"/>
    <ds:schemaRef ds:uri="504240f3-0362-4bbc-a4ac-698f3467da6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Urban Drainage &amp; Flood Control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Kudym</dc:creator>
  <cp:lastModifiedBy>Kate Malers</cp:lastModifiedBy>
  <cp:lastPrinted>2019-01-23T20:11:01Z</cp:lastPrinted>
  <dcterms:created xsi:type="dcterms:W3CDTF">2006-11-28T22:10:55Z</dcterms:created>
  <dcterms:modified xsi:type="dcterms:W3CDTF">2022-02-14T19:35:55Z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0x010100D2910D08FA4C294EAB0A264398C3B20E</vt:lpwstr>
  </property>
  <property fmtid="{D5CDD505-2E9C-101B-9397-08002B2CF9AE}" pid="3" name="AuthorIds_UIVersion_2048">
    <vt:lpwstr>20</vt:lpwstr>
  </property>
</Properties>
</file>